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mastersu-my.sharepoint.com/personal/asc_msu_mcmaster_ca/Documents/SRA 2021/Corporate Meetings/Meeting Documentation/21B/"/>
    </mc:Choice>
  </mc:AlternateContent>
  <xr:revisionPtr revIDLastSave="49" documentId="13_ncr:1_{C2035C74-DB4D-2447-9579-388EB9A21C6D}" xr6:coauthVersionLast="46" xr6:coauthVersionMax="46" xr10:uidLastSave="{9CD99DC8-FC15-4FAD-A108-40547DDFBAD2}"/>
  <bookViews>
    <workbookView xWindow="-120" yWindow="-120" windowWidth="29040" windowHeight="15840" xr2:uid="{00000000-000D-0000-FFFF-FFFF00000000}"/>
  </bookViews>
  <sheets>
    <sheet name="MSU INC. - A" sheetId="95" r:id="rId1"/>
    <sheet name="ADMINISTRATION-A" sheetId="4" r:id="rId2"/>
    <sheet name="Schedule A-F" sheetId="96" r:id="rId3"/>
    <sheet name="UNION MARKET-A" sheetId="9" r:id="rId4"/>
    <sheet name="UNDERGROUND-A" sheetId="13" r:id="rId5"/>
    <sheet name="1280-A" sheetId="15" r:id="rId6"/>
    <sheet name="SWELL-A" sheetId="19" r:id="rId7"/>
    <sheet name="SHORTSTOP-A" sheetId="17" r:id="rId8"/>
    <sheet name="SCHEDULE B-F" sheetId="97" r:id="rId9"/>
    <sheet name="CHILD CARE-A" sheetId="22" r:id="rId10"/>
    <sheet name="SCHEDULE C-F" sheetId="98" r:id="rId11"/>
    <sheet name="ADVOCACY" sheetId="100" r:id="rId12"/>
    <sheet name="ICT DEPT-A" sheetId="6" r:id="rId13"/>
    <sheet name="CHATIME" sheetId="11" r:id="rId14"/>
    <sheet name="EFRT-A" sheetId="25" r:id="rId15"/>
    <sheet name="MACCYCLE-F" sheetId="26" r:id="rId16"/>
    <sheet name="SHEC-A" sheetId="29" r:id="rId17"/>
    <sheet name="SWHAT-A" sheetId="31" r:id="rId18"/>
    <sheet name="MACCESS-A" sheetId="33" r:id="rId19"/>
    <sheet name="PCC-A" sheetId="35" r:id="rId20"/>
    <sheet name="MAROONS-A" sheetId="37" r:id="rId21"/>
    <sheet name="SPARK-A" sheetId="45" r:id="rId22"/>
    <sheet name="CLUBS-A" sheetId="47" r:id="rId23"/>
    <sheet name="ELECTIONS-A" sheetId="49" r:id="rId24"/>
    <sheet name="EXECUTIVE-A" sheetId="53" r:id="rId25"/>
    <sheet name="WGEN-A" sheetId="57" r:id="rId26"/>
    <sheet name="MKTCOM-A" sheetId="59" r:id="rId27"/>
    <sheet name="TCHA-MAC-A" sheetId="61" r:id="rId28"/>
    <sheet name="DIVERSITY-A" sheetId="67" r:id="rId29"/>
    <sheet name="FCC-A" sheetId="69" r:id="rId30"/>
    <sheet name="FYC-A" sheetId="71" r:id="rId31"/>
    <sheet name="SCHEDULE D-F" sheetId="99" r:id="rId32"/>
    <sheet name="COMPASS-A" sheetId="74" r:id="rId33"/>
    <sheet name="OMBUDS-A" sheetId="76" r:id="rId34"/>
    <sheet name="CAMPUS EVENTS-A" sheetId="78" r:id="rId35"/>
    <sheet name="SILHOUETTE-A" sheetId="80" r:id="rId36"/>
    <sheet name="HORIZONS" sheetId="101" r:id="rId37"/>
    <sheet name="Student Health Plan-A" sheetId="89" r:id="rId38"/>
    <sheet name="DENTAL CURRENT-A" sheetId="92" r:id="rId39"/>
    <sheet name="UNI CENTRE-A" sheetId="94" r:id="rId40"/>
  </sheets>
  <externalReferences>
    <externalReference r:id="rId41"/>
  </externalReferences>
  <definedNames>
    <definedName name="_xlnm.Print_Titles" localSheetId="5">'1280-A'!$4:$6</definedName>
    <definedName name="_xlnm.Print_Titles" localSheetId="1">'ADMINISTRATION-A'!$4:$6</definedName>
    <definedName name="_xlnm.Print_Titles" localSheetId="34">'CAMPUS EVENTS-A'!$4:$6</definedName>
    <definedName name="_xlnm.Print_Titles" localSheetId="13">CHATIME!$4:$6</definedName>
    <definedName name="_xlnm.Print_Titles" localSheetId="9">'CHILD CARE-A'!$4:$6</definedName>
    <definedName name="_xlnm.Print_Titles" localSheetId="22">'CLUBS-A'!$4:$6</definedName>
    <definedName name="_xlnm.Print_Titles" localSheetId="32">'COMPASS-A'!$4:$6</definedName>
    <definedName name="_xlnm.Print_Titles" localSheetId="38">'DENTAL CURRENT-A'!$4:$6</definedName>
    <definedName name="_xlnm.Print_Titles" localSheetId="28">'DIVERSITY-A'!$4:$6</definedName>
    <definedName name="_xlnm.Print_Titles" localSheetId="14">'EFRT-A'!$4:$6</definedName>
    <definedName name="_xlnm.Print_Titles" localSheetId="23">'ELECTIONS-A'!$4:$6</definedName>
    <definedName name="_xlnm.Print_Titles" localSheetId="24">'EXECUTIVE-A'!$4:$6</definedName>
    <definedName name="_xlnm.Print_Titles" localSheetId="29">'FCC-A'!$4:$6</definedName>
    <definedName name="_xlnm.Print_Titles" localSheetId="30">'FYC-A'!$4:$6</definedName>
    <definedName name="_xlnm.Print_Titles" localSheetId="12">'ICT DEPT-A'!$4:$6</definedName>
    <definedName name="_xlnm.Print_Titles" localSheetId="18">'MACCESS-A'!$4:$6</definedName>
    <definedName name="_xlnm.Print_Titles" localSheetId="15">'MACCYCLE-F'!$4:$6</definedName>
    <definedName name="_xlnm.Print_Titles" localSheetId="20">'MAROONS-A'!$4:$6</definedName>
    <definedName name="_xlnm.Print_Titles" localSheetId="26">'MKTCOM-A'!$4:$6</definedName>
    <definedName name="_xlnm.Print_Titles" localSheetId="33">'OMBUDS-A'!$4:$6</definedName>
    <definedName name="_xlnm.Print_Titles" localSheetId="19">'PCC-A'!$4:$6</definedName>
    <definedName name="_xlnm.Print_Titles" localSheetId="16">'SHEC-A'!$4:$6</definedName>
    <definedName name="_xlnm.Print_Titles" localSheetId="7">'SHORTSTOP-A'!$4:$6</definedName>
    <definedName name="_xlnm.Print_Titles" localSheetId="35">'SILHOUETTE-A'!$4:$6</definedName>
    <definedName name="_xlnm.Print_Titles" localSheetId="21">'SPARK-A'!$4:$6</definedName>
    <definedName name="_xlnm.Print_Titles" localSheetId="37">'Student Health Plan-A'!$4:$6</definedName>
    <definedName name="_xlnm.Print_Titles" localSheetId="6">'SWELL-A'!$4:$6</definedName>
    <definedName name="_xlnm.Print_Titles" localSheetId="17">'SWHAT-A'!$4:$6</definedName>
    <definedName name="_xlnm.Print_Titles" localSheetId="27">'TCHA-MAC-A'!$4:$6</definedName>
    <definedName name="_xlnm.Print_Titles" localSheetId="4">'UNDERGROUND-A'!$4:$6</definedName>
    <definedName name="_xlnm.Print_Titles" localSheetId="39">'UNI CENTRE-A'!$4:$6</definedName>
    <definedName name="_xlnm.Print_Titles" localSheetId="3">'UNION MARKET-A'!$4:$6</definedName>
    <definedName name="_xlnm.Print_Titles" localSheetId="25">'WGEN-A'!$4:$6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01" l="1"/>
  <c r="C37" i="22"/>
  <c r="C7" i="97"/>
  <c r="C11" i="95"/>
  <c r="C7" i="99"/>
  <c r="C13" i="95"/>
  <c r="E12" i="94"/>
  <c r="E18" i="95"/>
  <c r="E9" i="94"/>
  <c r="E12" i="11"/>
  <c r="F11" i="19"/>
  <c r="E11" i="19"/>
  <c r="F31" i="25"/>
  <c r="F20" i="6"/>
  <c r="F28" i="9"/>
  <c r="E22" i="95"/>
  <c r="F22" i="95"/>
  <c r="C61" i="15"/>
  <c r="F20" i="101"/>
  <c r="D20" i="101"/>
  <c r="D17" i="100"/>
  <c r="C17" i="100"/>
  <c r="C19" i="71"/>
  <c r="C22" i="69"/>
  <c r="C14" i="89"/>
  <c r="C43" i="53"/>
  <c r="C42" i="53"/>
  <c r="C7" i="96"/>
  <c r="C14" i="95"/>
  <c r="C17" i="95"/>
  <c r="C18" i="95"/>
  <c r="C9" i="25"/>
  <c r="C10" i="25"/>
  <c r="C11" i="25"/>
  <c r="C12" i="25"/>
  <c r="C13" i="25"/>
  <c r="C14" i="25"/>
  <c r="C15" i="25"/>
  <c r="C16" i="25"/>
  <c r="C17" i="25"/>
  <c r="C19" i="25"/>
  <c r="C20" i="25"/>
  <c r="C21" i="25"/>
  <c r="C22" i="25"/>
  <c r="C23" i="25"/>
  <c r="C24" i="25"/>
  <c r="C25" i="25"/>
  <c r="C26" i="25"/>
  <c r="C27" i="25"/>
  <c r="C28" i="25"/>
  <c r="C29" i="25"/>
  <c r="C31" i="25"/>
  <c r="C22" i="29"/>
  <c r="C21" i="33"/>
  <c r="C7" i="98" s="1"/>
  <c r="C12" i="95" s="1"/>
  <c r="C21" i="35"/>
  <c r="C24" i="37"/>
  <c r="C18" i="45"/>
  <c r="C28" i="47"/>
  <c r="C46" i="53"/>
  <c r="C21" i="57"/>
  <c r="C19" i="61"/>
  <c r="C10" i="74"/>
  <c r="C11" i="74"/>
  <c r="C12" i="74"/>
  <c r="C13" i="74"/>
  <c r="C14" i="74"/>
  <c r="C15" i="74"/>
  <c r="C17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3" i="74"/>
  <c r="C34" i="74"/>
  <c r="C35" i="74"/>
  <c r="C36" i="74"/>
  <c r="C37" i="74"/>
  <c r="C40" i="74"/>
  <c r="C41" i="74"/>
  <c r="C43" i="74"/>
  <c r="C44" i="74"/>
  <c r="C45" i="74"/>
  <c r="C46" i="74"/>
  <c r="C47" i="74"/>
  <c r="C48" i="74"/>
  <c r="C50" i="74"/>
  <c r="C10" i="95"/>
  <c r="C45" i="4"/>
  <c r="C9" i="95" s="1"/>
  <c r="C22" i="67"/>
  <c r="C20" i="76"/>
  <c r="C27" i="49"/>
  <c r="C20" i="6"/>
  <c r="C33" i="80"/>
  <c r="C31" i="80"/>
  <c r="C30" i="80"/>
  <c r="C29" i="80"/>
  <c r="C28" i="80"/>
  <c r="C24" i="80"/>
  <c r="C23" i="80"/>
  <c r="C22" i="80"/>
  <c r="C21" i="80"/>
  <c r="C20" i="80"/>
  <c r="C19" i="80"/>
  <c r="C18" i="80"/>
  <c r="C17" i="80"/>
  <c r="C15" i="80"/>
  <c r="C12" i="80"/>
  <c r="C11" i="80"/>
  <c r="C9" i="9"/>
  <c r="C11" i="9"/>
  <c r="C21" i="31"/>
  <c r="C11" i="19"/>
  <c r="C58" i="15"/>
  <c r="C57" i="15"/>
  <c r="C49" i="15"/>
  <c r="C48" i="15"/>
  <c r="C45" i="15"/>
  <c r="C44" i="15"/>
  <c r="C41" i="15"/>
  <c r="C28" i="15"/>
  <c r="C18" i="15"/>
  <c r="C12" i="15"/>
  <c r="C9" i="89"/>
  <c r="C18" i="89"/>
  <c r="C16" i="95" s="1"/>
  <c r="C17" i="92"/>
  <c r="C10" i="94"/>
  <c r="C12" i="94"/>
  <c r="C9" i="94"/>
  <c r="C41" i="4"/>
  <c r="C33" i="4"/>
  <c r="C24" i="4"/>
  <c r="C21" i="4"/>
  <c r="C19" i="4"/>
  <c r="C18" i="4"/>
  <c r="C15" i="4"/>
  <c r="C14" i="4"/>
  <c r="C12" i="4"/>
  <c r="C12" i="11"/>
  <c r="E39" i="78"/>
  <c r="D67" i="78"/>
  <c r="C67" i="78"/>
  <c r="C26" i="59"/>
  <c r="C20" i="95" l="1"/>
  <c r="C22" i="95"/>
  <c r="C28" i="9"/>
  <c r="C57" i="13"/>
  <c r="F45" i="4"/>
  <c r="F12" i="94"/>
  <c r="F17" i="92"/>
  <c r="F18" i="89"/>
  <c r="F33" i="80"/>
  <c r="G67" i="78"/>
  <c r="F20" i="76"/>
  <c r="F50" i="74"/>
  <c r="F19" i="71"/>
  <c r="F22" i="69"/>
  <c r="F22" i="67"/>
  <c r="F19" i="61"/>
  <c r="F26" i="59"/>
  <c r="F21" i="57"/>
  <c r="F46" i="53"/>
  <c r="F27" i="49"/>
  <c r="F28" i="47"/>
  <c r="F18" i="45"/>
  <c r="F24" i="37"/>
  <c r="F21" i="35" l="1"/>
  <c r="F21" i="33"/>
  <c r="F21" i="31"/>
  <c r="F22" i="29"/>
  <c r="F37" i="22"/>
  <c r="F61" i="15"/>
  <c r="F5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tc={C976FC93-17F3-4094-BBC7-2EC0382AA999}</author>
  </authors>
  <commentList>
    <comment ref="E22" authorId="0" shapeId="0" xr:uid="{C976FC93-17F3-4094-BBC7-2EC0382AA999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adjusting for fees and investment inc estimates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tc={5950CA3A-2DC9-437D-98C9-C503E06DA614}</author>
  </authors>
  <commentList>
    <comment ref="D4" authorId="0" shapeId="0" xr:uid="{5950CA3A-2DC9-437D-98C9-C503E06DA614}">
      <text>
        <t>[Threaded comment]
Your version of Excel allows you to read this threaded comment; however, any edits to it will get removed if the file is opened in a newer version of Excel. Learn more: https://go.microsoft.com/fwlink/?linkid=870924
Comment:
    Sean to input please :)</t>
      </text>
    </comment>
  </commentList>
</comments>
</file>

<file path=xl/sharedStrings.xml><?xml version="1.0" encoding="utf-8"?>
<sst xmlns="http://schemas.openxmlformats.org/spreadsheetml/2006/main" count="2544" uniqueCount="1277">
  <si>
    <t>McMaster Student's Union</t>
  </si>
  <si>
    <t>McMaster Students Union Inc.</t>
  </si>
  <si>
    <t xml:space="preserve">For the Eight Months Ending </t>
  </si>
  <si>
    <t>PROPOSED</t>
  </si>
  <si>
    <t>Actual</t>
  </si>
  <si>
    <t>Projected</t>
  </si>
  <si>
    <t>Approved</t>
  </si>
  <si>
    <t>YE</t>
  </si>
  <si>
    <t>2021-2022</t>
  </si>
  <si>
    <t>YTD</t>
  </si>
  <si>
    <t>2020/21</t>
  </si>
  <si>
    <t>2019-20</t>
  </si>
  <si>
    <t>2018/19</t>
  </si>
  <si>
    <t>2017/18</t>
  </si>
  <si>
    <t>2016/17</t>
  </si>
  <si>
    <t>2015/16</t>
  </si>
  <si>
    <t>BUDGET</t>
  </si>
  <si>
    <t>Dec. 31/20</t>
  </si>
  <si>
    <t>April 30/21</t>
  </si>
  <si>
    <t>ACTUAL</t>
  </si>
  <si>
    <t>EXPLANATION</t>
  </si>
  <si>
    <t>All:</t>
  </si>
  <si>
    <t>Dept. 0101 - Administration - All</t>
  </si>
  <si>
    <t>Business Units - All</t>
  </si>
  <si>
    <t>Zero Cost Centres - All</t>
  </si>
  <si>
    <t>Committees &amp; Services - All</t>
  </si>
  <si>
    <t>Service Operations - All</t>
  </si>
  <si>
    <t>CFMU 93.3 Inc. - All</t>
  </si>
  <si>
    <t>Marmor Fund - All</t>
  </si>
  <si>
    <t>Student Health Plan Fund - All</t>
  </si>
  <si>
    <t>Student Dental Plan - All</t>
  </si>
  <si>
    <t>Dept. 0701 - University Centre Building Fund - All</t>
  </si>
  <si>
    <t>Total All</t>
  </si>
  <si>
    <t>Operating Fund</t>
  </si>
  <si>
    <t>Dept. 0101 - Administration</t>
  </si>
  <si>
    <t>2020-21</t>
  </si>
  <si>
    <t>2019/20</t>
  </si>
  <si>
    <t>3201-0101-0100</t>
  </si>
  <si>
    <t>ADM - FEES REV.- OPERATING FUND</t>
  </si>
  <si>
    <t>3202-0101-0100</t>
  </si>
  <si>
    <t>ADM - WUSC FUND/ INCITE FEES</t>
  </si>
  <si>
    <t>3204-0101-0100</t>
  </si>
  <si>
    <t>ADM - FEES REV. - FACULTY SUPPORT</t>
  </si>
  <si>
    <t>3205-0101-0100</t>
  </si>
  <si>
    <t>ADM - ANCILLARY SUPPORT FEES</t>
  </si>
  <si>
    <t>3701-0101-0100</t>
  </si>
  <si>
    <t>ADM -  INCOME - BANK INTEREST</t>
  </si>
  <si>
    <t>3751-0101-0100</t>
  </si>
  <si>
    <t>ADM - INVEST. INC. - SECURITIES</t>
  </si>
  <si>
    <t>3801-0101-0100</t>
  </si>
  <si>
    <t>ADM - OTHER REVENUE</t>
  </si>
  <si>
    <t>5003-0101-0100</t>
  </si>
  <si>
    <t>ADM - OFFICE SUPPLIES</t>
  </si>
  <si>
    <t>5010-0101-0100</t>
  </si>
  <si>
    <t>ADM -  POSTAGE</t>
  </si>
  <si>
    <t>5015-0101-0100</t>
  </si>
  <si>
    <t>ADM - COURIER SERVICE</t>
  </si>
  <si>
    <t>5101-0101-0100</t>
  </si>
  <si>
    <t>ADM - TELEPHONE</t>
  </si>
  <si>
    <t>5201-0101-0100</t>
  </si>
  <si>
    <t>ADM - PHOTOCOPYING</t>
  </si>
  <si>
    <t>5301-0101-0100</t>
  </si>
  <si>
    <t>ADM - COMP. SUPP. &amp; SOFTWARE</t>
  </si>
  <si>
    <t>5401-0101-0100</t>
  </si>
  <si>
    <t>ADM - INSURANCE - EQUIPMENT</t>
  </si>
  <si>
    <t>5501-0101-0100</t>
  </si>
  <si>
    <t>ADM - REPAIRS &amp; MTCE.</t>
  </si>
  <si>
    <t>5905-0101-0100</t>
  </si>
  <si>
    <t>ADM - MEMBERSHIP &amp; SUBSCRIPTIONS</t>
  </si>
  <si>
    <t>6111-0101-0100</t>
  </si>
  <si>
    <t>ADM - FT STAFF EVENTS</t>
  </si>
  <si>
    <t>6402-0101-0100</t>
  </si>
  <si>
    <t>ADM - AWARDS &amp; MEETINGS</t>
  </si>
  <si>
    <t>6501-0101-0100</t>
  </si>
  <si>
    <t>ADM - ADV. &amp; PROMO.</t>
  </si>
  <si>
    <t>6601-0101-0100</t>
  </si>
  <si>
    <t>ADM - HEALTH &amp; SAFETY</t>
  </si>
  <si>
    <t>6602-0101-0100</t>
  </si>
  <si>
    <t>ADM - WUSC/INCITE/ANCILLARY</t>
  </si>
  <si>
    <t>6603-0101-0100</t>
  </si>
  <si>
    <t>ADM - FACULTY SUPPORT DISB.</t>
  </si>
  <si>
    <t>6715-0101-0100</t>
  </si>
  <si>
    <t>ADM - PURCHASED SERVICES</t>
  </si>
  <si>
    <t>6801-0101-0100</t>
  </si>
  <si>
    <t>ADM -  MGMT TRAINING</t>
  </si>
  <si>
    <t>6802-0101-0100</t>
  </si>
  <si>
    <t>ADM - EDUCATIONAL EXPENSE</t>
  </si>
  <si>
    <t>6901-0101-0100</t>
  </si>
  <si>
    <t>ADM - TRAVEL &amp; CONFERENCE</t>
  </si>
  <si>
    <t>7001-0101-0100</t>
  </si>
  <si>
    <t>ADM - WAGES</t>
  </si>
  <si>
    <t>7101-0101-0100</t>
  </si>
  <si>
    <t>ADM - BENEFITS</t>
  </si>
  <si>
    <t>7301-0101-0100</t>
  </si>
  <si>
    <t>ADM - AUDIT FEES</t>
  </si>
  <si>
    <t>7351-0101-0100</t>
  </si>
  <si>
    <t>ADM - PROFESSIONAL FEES</t>
  </si>
  <si>
    <t>7401-0101-0100</t>
  </si>
  <si>
    <t>ADM - BANK CHARGES</t>
  </si>
  <si>
    <t>7402-0101-0100</t>
  </si>
  <si>
    <t>ADM - Foreign Currency Exch. Loss</t>
  </si>
  <si>
    <t>7515-0101-0100</t>
  </si>
  <si>
    <t>ADM - CASH (OVER)/SHORT</t>
  </si>
  <si>
    <t>7599-0101-0100</t>
  </si>
  <si>
    <t>ADM - OVERHEAD</t>
  </si>
  <si>
    <t>8001-0101-0100</t>
  </si>
  <si>
    <t>ADM - DEPRECIATION EXP.</t>
  </si>
  <si>
    <t>Business Units</t>
  </si>
  <si>
    <t>2020-2021</t>
  </si>
  <si>
    <t>% Increase/</t>
  </si>
  <si>
    <t>Decrease</t>
  </si>
  <si>
    <t>3000:9999</t>
  </si>
  <si>
    <t>All</t>
  </si>
  <si>
    <t>Dept. 0201 - Union Market</t>
  </si>
  <si>
    <t>3001-0201-0100</t>
  </si>
  <si>
    <t>UMKT - SALES - GENERAL</t>
  </si>
  <si>
    <t>3801-0201-0100</t>
  </si>
  <si>
    <t>UMKT - OTHER REVENUE</t>
  </si>
  <si>
    <t>4001-0201-0100</t>
  </si>
  <si>
    <t>UMKT - COS - GENERAL</t>
  </si>
  <si>
    <t>4002-0201-0100</t>
  </si>
  <si>
    <t>UMKT - COS - SPOILAGE</t>
  </si>
  <si>
    <t>5003-0201-0100</t>
  </si>
  <si>
    <t>UMKT - OFFICE SUPPLIES</t>
  </si>
  <si>
    <t>5101-0201-0100</t>
  </si>
  <si>
    <t>UMKT - TELEPHONE</t>
  </si>
  <si>
    <t>5306-0201-0100</t>
  </si>
  <si>
    <t>UMKT - STORE SUPPLIES</t>
  </si>
  <si>
    <t>5501-0201-0100</t>
  </si>
  <si>
    <t>UMKT - REPAIRS &amp; MTCE.</t>
  </si>
  <si>
    <t>6402-0201-0100</t>
  </si>
  <si>
    <t>UMKT - AWARDS &amp; MEETINGS</t>
  </si>
  <si>
    <t>6501-0201-0100</t>
  </si>
  <si>
    <t>UMKT - ADV. &amp; PROMO.</t>
  </si>
  <si>
    <t>6715-0201-0100</t>
  </si>
  <si>
    <t>UMKT - PURCHASED SERVICES</t>
  </si>
  <si>
    <t>6802-0201-0100</t>
  </si>
  <si>
    <t>UMKT - TRAINING</t>
  </si>
  <si>
    <t>6901-0201-0100</t>
  </si>
  <si>
    <t>UMKT - TRAVEL &amp; CONFERENCE</t>
  </si>
  <si>
    <t>7001-0201-0100</t>
  </si>
  <si>
    <t>UMKT - WAGES</t>
  </si>
  <si>
    <t>7101-0201-0100</t>
  </si>
  <si>
    <t>UMKT - BENEFITS</t>
  </si>
  <si>
    <t>7401-0201-0100</t>
  </si>
  <si>
    <t>UMKT - BANK CHARGES</t>
  </si>
  <si>
    <t>7515-0201-0100</t>
  </si>
  <si>
    <t>UMKT - CASH (OVER)/SHORT</t>
  </si>
  <si>
    <t>8001-0201-0100</t>
  </si>
  <si>
    <t>UMKT - DEPRECIATION EXP.</t>
  </si>
  <si>
    <t>Dept. 0203 - Underground Media &amp; Design</t>
  </si>
  <si>
    <t>3002-0203-0100</t>
  </si>
  <si>
    <t>UNGRN - SALES - COPY &amp; PRINT - B&amp;W</t>
  </si>
  <si>
    <t>3003-0203-0100</t>
  </si>
  <si>
    <t>UNGRN - SALES - OUTSIDE PRINTING</t>
  </si>
  <si>
    <t>3005-0203-0100</t>
  </si>
  <si>
    <t>UNGRN - SALES - BINDING</t>
  </si>
  <si>
    <t>3006-0203-0100</t>
  </si>
  <si>
    <t>UNGRN - SALES - LABOUR &amp; DESIGN</t>
  </si>
  <si>
    <t>3008-0203-0100</t>
  </si>
  <si>
    <t>UNGRN - SALES - SILH AD DESIGN</t>
  </si>
  <si>
    <t>3009-0203-0100</t>
  </si>
  <si>
    <t>UNGRN - SALES - RETAIL</t>
  </si>
  <si>
    <t>3010-0203-0100</t>
  </si>
  <si>
    <t>UNGRN - COPYING &amp; PRINT - COLOUR</t>
  </si>
  <si>
    <t>3011-0203-0100</t>
  </si>
  <si>
    <t>UNGRN - WIDE FORMAT PRINTING</t>
  </si>
  <si>
    <t>3012-0203-0100</t>
  </si>
  <si>
    <t>UNGRN - MISCELLANEOUS SALES</t>
  </si>
  <si>
    <t>3013-0203-0100</t>
  </si>
  <si>
    <t>UNGRN - BOOKLETS &amp; BROCHURES</t>
  </si>
  <si>
    <t>3014-0203-0100</t>
  </si>
  <si>
    <t>UNGRN - CAMPUS SCREENS &amp; ADV. REVENUE</t>
  </si>
  <si>
    <t>3020-0203-0100</t>
  </si>
  <si>
    <t>UNGRN - SALES - INT. - WIDE FORMAT</t>
  </si>
  <si>
    <t>3021-0203-0100</t>
  </si>
  <si>
    <t>UNGRN - SALES - INT. - PHOTOCOPYING</t>
  </si>
  <si>
    <t>3022-0203-0100</t>
  </si>
  <si>
    <t>UNGRN - SALES - INT. - OUTSIDE PRINTING</t>
  </si>
  <si>
    <t>3024-0203-0100</t>
  </si>
  <si>
    <t>UNGRN - SALES - INT. - BINDING</t>
  </si>
  <si>
    <t>3025-0203-0100</t>
  </si>
  <si>
    <t>UNGRN - SALES - INT. - LABOUR &amp; DESIGN</t>
  </si>
  <si>
    <t>3026-0203-0100</t>
  </si>
  <si>
    <t>UNGRN - SALES - ONLINE</t>
  </si>
  <si>
    <t>3111-0203-0100</t>
  </si>
  <si>
    <t>UNGRN - SALES - WWP ADVERTISING</t>
  </si>
  <si>
    <t>3112-0203-0100</t>
  </si>
  <si>
    <t>UNGRN - SALES - WALL CALENDAR</t>
  </si>
  <si>
    <t>3114-0203-0100</t>
  </si>
  <si>
    <t>UNGRN - SALES - ALMANAC INTERNAL</t>
  </si>
  <si>
    <t>3115-0203-0100</t>
  </si>
  <si>
    <t>UNGRN - SALES - ALMANAC</t>
  </si>
  <si>
    <t>4001-0203-0100</t>
  </si>
  <si>
    <t>UNGRN - COS - PAPER SUPPLIES</t>
  </si>
  <si>
    <t>4011-0203-0100</t>
  </si>
  <si>
    <t>UNGRN - COS - WIDE FORMAT PRINT</t>
  </si>
  <si>
    <t>4013-0203-0100</t>
  </si>
  <si>
    <t>UNGRN - COS - BOOKLETS &amp; BROCHURES</t>
  </si>
  <si>
    <t>4201-0203-0100</t>
  </si>
  <si>
    <t>UNGRN - COS - PHOTOCOPYING</t>
  </si>
  <si>
    <t>4203-0203-0100</t>
  </si>
  <si>
    <t>UNGRN - COS - PRINTING</t>
  </si>
  <si>
    <t>4204-0203-0100</t>
  </si>
  <si>
    <t>UNGRN - COS - BINDING</t>
  </si>
  <si>
    <t>4206-0203-0100</t>
  </si>
  <si>
    <t>UNGRN - COS - PROMOTIONAL MDSE</t>
  </si>
  <si>
    <t>4207-0203-0100</t>
  </si>
  <si>
    <t>UNGRN - COS - RETAIL MDSE</t>
  </si>
  <si>
    <t>4212-0203-0100</t>
  </si>
  <si>
    <t>UNGRN - COS - WALL CALENDARS</t>
  </si>
  <si>
    <t>4215-0203-0100</t>
  </si>
  <si>
    <t>UNGRN - COS-ALMANAC EXPENSE</t>
  </si>
  <si>
    <t>5003-0203-0100</t>
  </si>
  <si>
    <t>UNGRN - OFFICE SUPPLIES</t>
  </si>
  <si>
    <t>5015-0203-0100</t>
  </si>
  <si>
    <t>UNGRN - COURIER SERVICE</t>
  </si>
  <si>
    <t>5101-0203-0100</t>
  </si>
  <si>
    <t>UNGRN - TELEPHONE</t>
  </si>
  <si>
    <t>5501-0203-0100</t>
  </si>
  <si>
    <t>UNGRN - REPAIRS &amp; MTCE.</t>
  </si>
  <si>
    <t>6501-0203-0100</t>
  </si>
  <si>
    <t>UNGRN - ADV. &amp; PROMO.</t>
  </si>
  <si>
    <t>6604-0203-0100</t>
  </si>
  <si>
    <t>UNGRN - ADVERTISING SERVICES</t>
  </si>
  <si>
    <t>6612-0203-0100</t>
  </si>
  <si>
    <t>UNGRN - EXPENSE ACCOUNT</t>
  </si>
  <si>
    <t>6715-0203-0100</t>
  </si>
  <si>
    <t>UNGRN - PURCHASED SERVICES</t>
  </si>
  <si>
    <t>6901-0203-0100</t>
  </si>
  <si>
    <t>UNGRN - TRAVEL &amp; CONFERENCE</t>
  </si>
  <si>
    <t>7001-0203-0100</t>
  </si>
  <si>
    <t>UNGRN - WAGES</t>
  </si>
  <si>
    <t>7101-0203-0100</t>
  </si>
  <si>
    <t>UNGRN - BENEFITS</t>
  </si>
  <si>
    <t>7401-0203-0100</t>
  </si>
  <si>
    <t>UNGRN - BANK CHARGES</t>
  </si>
  <si>
    <t>7515-0203-0100</t>
  </si>
  <si>
    <t>UNGRN - CASH (OVER)/SHORT</t>
  </si>
  <si>
    <t>7591-0203-0100</t>
  </si>
  <si>
    <t>UNGRN - BAD DEBTS</t>
  </si>
  <si>
    <t>8001-0203-0100</t>
  </si>
  <si>
    <t>UNGRN - DEPRECIATION EXP.</t>
  </si>
  <si>
    <t>8501-0203-0100</t>
  </si>
  <si>
    <t>UNGRN -HST/ GST EXPENSE</t>
  </si>
  <si>
    <t>Dept. 0204 - TwelvEighty</t>
  </si>
  <si>
    <t>3051-0204-0100</t>
  </si>
  <si>
    <t>TWELVE - SALES - BOTTLED BEER</t>
  </si>
  <si>
    <t>3052-0204-0100</t>
  </si>
  <si>
    <t>TWELVE - SALES - DRAUGHT BEER</t>
  </si>
  <si>
    <t>3053-0204-0100</t>
  </si>
  <si>
    <t>TWELVE - SALES - LIQUOR</t>
  </si>
  <si>
    <t>3054-0204-0100</t>
  </si>
  <si>
    <t>TWELVE - SALES - COOLERS</t>
  </si>
  <si>
    <t>3055-0204-0100</t>
  </si>
  <si>
    <t>TWELVE - SALES - WINE</t>
  </si>
  <si>
    <t>3061-0204-0100</t>
  </si>
  <si>
    <t>TWELVE - SALES - NON ALCOHOLIC</t>
  </si>
  <si>
    <t>3062-0204-0100</t>
  </si>
  <si>
    <t>TWELVE - SALES - FOOD</t>
  </si>
  <si>
    <t>3063-0204-0100</t>
  </si>
  <si>
    <t>TWELVE - SALES - CATERING</t>
  </si>
  <si>
    <t>3064-0204-0100</t>
  </si>
  <si>
    <t>TWELVE - SALES - CAFE</t>
  </si>
  <si>
    <t>3251-0204-0100</t>
  </si>
  <si>
    <t>TWELVE - ADMISSION FEE REV.</t>
  </si>
  <si>
    <t>3253-0204-0100</t>
  </si>
  <si>
    <t>TWELVE - COAT CHECK REVENUE</t>
  </si>
  <si>
    <t>3264-0204-0100</t>
  </si>
  <si>
    <t>TWELVE - GIFT CERT - SALES</t>
  </si>
  <si>
    <t>3801-0204-0100</t>
  </si>
  <si>
    <t>TWELVE - OTHER  REVENUE</t>
  </si>
  <si>
    <t>3802-0204-0100</t>
  </si>
  <si>
    <t>TWELVE - RENTAL REVENUES</t>
  </si>
  <si>
    <t>4051-0204-0100</t>
  </si>
  <si>
    <t>TWELVE - COS - BOTTLED BEER</t>
  </si>
  <si>
    <t>4052-0204-0100</t>
  </si>
  <si>
    <t>TWELVE - COS - DRAUGHT BEER</t>
  </si>
  <si>
    <t>4053-0204-0100</t>
  </si>
  <si>
    <t>TWELVE - COS - LIQUOR</t>
  </si>
  <si>
    <t>4054-0204-0100</t>
  </si>
  <si>
    <t>TWELVE - COS - COOLERS</t>
  </si>
  <si>
    <t>4055-0204-0100</t>
  </si>
  <si>
    <t>TWELVE - COS - WINE</t>
  </si>
  <si>
    <t>4056-0204-0100</t>
  </si>
  <si>
    <t>TWELVE - COS - SPOILAGE</t>
  </si>
  <si>
    <t>4061-0204-0100</t>
  </si>
  <si>
    <t>TWELVE - COS - NON-ALCOHOLIC</t>
  </si>
  <si>
    <t>4062-0204-0100</t>
  </si>
  <si>
    <t>TWELVE - COS - FOOD</t>
  </si>
  <si>
    <t>4064-0204-0100</t>
  </si>
  <si>
    <t>TWELVE - COS - CAFE</t>
  </si>
  <si>
    <t>5003-0204-0100</t>
  </si>
  <si>
    <t>TWELVE - OFFICE SUPPLIES</t>
  </si>
  <si>
    <t>5101-0204-0100</t>
  </si>
  <si>
    <t>TWELVE - TELEPHONE</t>
  </si>
  <si>
    <t>5301-0204-0100</t>
  </si>
  <si>
    <t>TWELVE - CLEANING SUPPLIES</t>
  </si>
  <si>
    <t>5311-0204-0100</t>
  </si>
  <si>
    <t>TWELVE - SMALLWARE SUPPLIES</t>
  </si>
  <si>
    <t>5321-0204-0100</t>
  </si>
  <si>
    <t>TWELVE - BAR SUPPLIES</t>
  </si>
  <si>
    <t>5325-0204-0100</t>
  </si>
  <si>
    <t>TWELVE - DELIVERY CHARGE</t>
  </si>
  <si>
    <t>5331-0204-0100</t>
  </si>
  <si>
    <t>TWELVE - KITCHEN SUPPLIES</t>
  </si>
  <si>
    <t>5401-0204-0100</t>
  </si>
  <si>
    <t>TWELVE - INSURANCE</t>
  </si>
  <si>
    <t>5501-0204-0100</t>
  </si>
  <si>
    <t>TWELVE - REPAIRS &amp; MTCE</t>
  </si>
  <si>
    <t>5715-0204-0100</t>
  </si>
  <si>
    <t>TWELVE - RENT EXPENSE EQUIPMENT</t>
  </si>
  <si>
    <t>5716-0204-0100</t>
  </si>
  <si>
    <t>TWELVE - MEAL CARD</t>
  </si>
  <si>
    <t>5901-0204-0100</t>
  </si>
  <si>
    <t>TWELVE - SUBSCRIPTIONS</t>
  </si>
  <si>
    <t>5915-0204-0100</t>
  </si>
  <si>
    <t>TWELVE - SOCAN LICENSE</t>
  </si>
  <si>
    <t>6051-0204-0100</t>
  </si>
  <si>
    <t>TWELVE -  DJ SERVICE</t>
  </si>
  <si>
    <t>6501-0204-0100</t>
  </si>
  <si>
    <t>TWELVE - MEDIA ADVERTISING</t>
  </si>
  <si>
    <t>6504-0204-0100</t>
  </si>
  <si>
    <t>TWELVE - PROMOTIONS - GENERAL</t>
  </si>
  <si>
    <t>6507-0204-0100</t>
  </si>
  <si>
    <t>TWELVE - FOOD - STAFF</t>
  </si>
  <si>
    <t>6612-0204-0100</t>
  </si>
  <si>
    <t>TWELVE - EXPENSE ACCOUNT</t>
  </si>
  <si>
    <t>6701-0204-0100</t>
  </si>
  <si>
    <t>TWELVE - STAFF UNIFORMS</t>
  </si>
  <si>
    <t>6715-0204-0100</t>
  </si>
  <si>
    <t>TWELVE - PURCHASED SERVICES</t>
  </si>
  <si>
    <t>6804-0204-0100</t>
  </si>
  <si>
    <t>TWELVE - STAFF TRAINING</t>
  </si>
  <si>
    <t>6901-0204-0100</t>
  </si>
  <si>
    <t>TWELVE - TRAVEL &amp; CONFERENCE</t>
  </si>
  <si>
    <t>7001-0204-0100</t>
  </si>
  <si>
    <t>TWELVE - WAGES</t>
  </si>
  <si>
    <t>7101-0204-0100</t>
  </si>
  <si>
    <t>TWELVE - BENEFITS</t>
  </si>
  <si>
    <t>7401-0204-0100</t>
  </si>
  <si>
    <t>TWELVE - BANK CHARGES</t>
  </si>
  <si>
    <t>7515-0204-0100</t>
  </si>
  <si>
    <t>TWELVE - CASH (OVER)/SHORT</t>
  </si>
  <si>
    <t>7591-0204-0100</t>
  </si>
  <si>
    <t>TWELVE - BAD DEBTS</t>
  </si>
  <si>
    <t>8001-0204-0100</t>
  </si>
  <si>
    <t>TWELVE - DEPRECIATION EXP.</t>
  </si>
  <si>
    <t>Dept. 0207 - SWELL</t>
  </si>
  <si>
    <t>3802-0207-0100</t>
  </si>
  <si>
    <t>SWELL - RENTAL INCOME</t>
  </si>
  <si>
    <t xml:space="preserve">Dept. 0206 - DBAC Retail </t>
  </si>
  <si>
    <t>3801-0206-0100</t>
  </si>
  <si>
    <t>SBAC Retail - OTHER INCOME</t>
  </si>
  <si>
    <t>Zero Cost Centres</t>
  </si>
  <si>
    <t>Dept. 0106 - Child Care Centre</t>
  </si>
  <si>
    <t>3261-0106-0100</t>
  </si>
  <si>
    <t>DCR - FEES REV.- PRIVATE PARENTS</t>
  </si>
  <si>
    <t>3262-0106-0100</t>
  </si>
  <si>
    <t>DCR - FEES REV. - SUBSIDY PARENTS</t>
  </si>
  <si>
    <t>3263-0106-0100</t>
  </si>
  <si>
    <t>DCR - FEES REV. - REGISTRATIONS</t>
  </si>
  <si>
    <t>3651-0106-0100</t>
  </si>
  <si>
    <t>DCR - GRANTS - STUDENT  PLACEMENT</t>
  </si>
  <si>
    <t>3661-0106-0100</t>
  </si>
  <si>
    <t>DCR - GRANTS - PROV. SALARY SUBSIDY</t>
  </si>
  <si>
    <t>Some salary money in other revenue</t>
  </si>
  <si>
    <t>3801-0106-0100</t>
  </si>
  <si>
    <t>DCR - OTHER REVENUE</t>
  </si>
  <si>
    <t>5003-0106-0100</t>
  </si>
  <si>
    <t>DCR - OFFICE SUPPLIES</t>
  </si>
  <si>
    <t>5004-0106-0100</t>
  </si>
  <si>
    <t>DCR - PPE Supplies</t>
  </si>
  <si>
    <t>5101-0106-0100</t>
  </si>
  <si>
    <t>DCR - TELEPHONE</t>
  </si>
  <si>
    <t>5301-0106-0100</t>
  </si>
  <si>
    <t>DCR - CLEANING SUPPLIES</t>
  </si>
  <si>
    <t>5305-0106-0100</t>
  </si>
  <si>
    <t>DCR - KITCHEN SUPPLIES</t>
  </si>
  <si>
    <t>5401-0106-0100</t>
  </si>
  <si>
    <t>DCR - INSURANCE</t>
  </si>
  <si>
    <t>5501-0106-0100</t>
  </si>
  <si>
    <t>DCR - REPAIRS &amp; MTCE.</t>
  </si>
  <si>
    <t>5801-0106-0100</t>
  </si>
  <si>
    <t>DCR - RENT - FACILITIES</t>
  </si>
  <si>
    <t>5905-0106-0100</t>
  </si>
  <si>
    <t>DCR - MEMBERSHIPS</t>
  </si>
  <si>
    <t>6501-0106-0100</t>
  </si>
  <si>
    <t>DCR - ADV. &amp; PROMO.</t>
  </si>
  <si>
    <t>6601-0106-0100</t>
  </si>
  <si>
    <t>DCR - FOOD EXPENSE</t>
  </si>
  <si>
    <t>6605-0106-0100</t>
  </si>
  <si>
    <t>DCR - PLAY &amp; LEARNING SUPPLIES</t>
  </si>
  <si>
    <t>6715-0106-0100</t>
  </si>
  <si>
    <t>DCR - PURCHASED SERVICES</t>
  </si>
  <si>
    <t>6901-0106-0100</t>
  </si>
  <si>
    <t>DCR - TRAVEL &amp; CONFERENCE</t>
  </si>
  <si>
    <t>6912-0106-0100</t>
  </si>
  <si>
    <t>DCR - TRAVEL</t>
  </si>
  <si>
    <t>7001-0106-0100</t>
  </si>
  <si>
    <t>DCR - WAGES</t>
  </si>
  <si>
    <t>7101-0106-0100</t>
  </si>
  <si>
    <t>DCR - BENEFITS</t>
  </si>
  <si>
    <t>7401-0106-0100</t>
  </si>
  <si>
    <t>DCR - BANK CHARGES</t>
  </si>
  <si>
    <t>7515-0106-0100</t>
  </si>
  <si>
    <t>DCR - CASH (OVER)/SHORT</t>
  </si>
  <si>
    <t>7591-0106-0100</t>
  </si>
  <si>
    <t>DCR -  BAD DEBTS</t>
  </si>
  <si>
    <t>8001-0106-0100</t>
  </si>
  <si>
    <t>DCR - DEPRECIATION EXP.</t>
  </si>
  <si>
    <t>Committees &amp; Services</t>
  </si>
  <si>
    <t>Dept.  - Advocacy</t>
  </si>
  <si>
    <t>APPROVED</t>
  </si>
  <si>
    <t> </t>
  </si>
  <si>
    <t>5905-0126-0100</t>
  </si>
  <si>
    <t>OUSA Membership Fee</t>
  </si>
  <si>
    <t>5906-0126-0100</t>
  </si>
  <si>
    <t>OUSA GA Expenses</t>
  </si>
  <si>
    <t>6305-0126-0100</t>
  </si>
  <si>
    <t xml:space="preserve">ED Team Campaigns </t>
  </si>
  <si>
    <t>6306-0126-0100</t>
  </si>
  <si>
    <t>Election Awareness</t>
  </si>
  <si>
    <t>Potential for Federal Election &amp; raising awareness within the academic year</t>
  </si>
  <si>
    <t>6901-0126-0100</t>
  </si>
  <si>
    <t>Ed Team Travel &amp; Conference</t>
  </si>
  <si>
    <t>6804-0126-0100</t>
  </si>
  <si>
    <t>Training</t>
  </si>
  <si>
    <t>7001-0126-0100</t>
  </si>
  <si>
    <t>Wages</t>
  </si>
  <si>
    <t>7101-0126-0100</t>
  </si>
  <si>
    <t>Benefits</t>
  </si>
  <si>
    <t>Total</t>
  </si>
  <si>
    <t>Dept. 0104 - Information &amp; Comm Technology</t>
  </si>
  <si>
    <t>5003-0104-0100</t>
  </si>
  <si>
    <t>ITC - OFFICE SUPPLIES (new Item)</t>
  </si>
  <si>
    <t>5101-0104-0100</t>
  </si>
  <si>
    <t>ICT - TELEPHONE</t>
  </si>
  <si>
    <t>5301-0104-0100</t>
  </si>
  <si>
    <t>ICT - COMPUTER SUPPLIES &amp; SOFTWARE</t>
  </si>
  <si>
    <t>5501-0104-0100</t>
  </si>
  <si>
    <t>ICT - REPAIRS &amp; MTCE.</t>
  </si>
  <si>
    <t>6715-0104-0100</t>
  </si>
  <si>
    <t>ICT - PURCHASED SERVICES</t>
  </si>
  <si>
    <t>6801-0104-0100</t>
  </si>
  <si>
    <t>ICT - MGMT TRAINING</t>
  </si>
  <si>
    <t>6901-0104-0100</t>
  </si>
  <si>
    <t>ICT - TRAVEL &amp; CONFERENCE</t>
  </si>
  <si>
    <t>7001-0104-0100</t>
  </si>
  <si>
    <t>ICT - WAGES</t>
  </si>
  <si>
    <t>7101-0104-0100</t>
  </si>
  <si>
    <t>ICT - BENEFITS</t>
  </si>
  <si>
    <t>8001-0104-0100</t>
  </si>
  <si>
    <t>ICT - DEPRECIATION EXP.</t>
  </si>
  <si>
    <t>Dept. 0202 - CHATIME</t>
  </si>
  <si>
    <t>3801-0202-0100</t>
  </si>
  <si>
    <t>CHATIME - RENTAL INCOME</t>
  </si>
  <si>
    <t>5101-0202-0100</t>
  </si>
  <si>
    <t>CHATIME - TELEPHONE</t>
  </si>
  <si>
    <t>Dept. 0107 - Emergency First Response Team</t>
  </si>
  <si>
    <t>2014/15</t>
  </si>
  <si>
    <t>3271-0107-0200</t>
  </si>
  <si>
    <t>EFRT - FEES REV. - COURSES</t>
  </si>
  <si>
    <t>3401-0107-0200</t>
  </si>
  <si>
    <t>EFRT - CONFERENCE REVENUE</t>
  </si>
  <si>
    <t>3801-0107-0200</t>
  </si>
  <si>
    <t>EFRT - MAC SUMMER FUNDING</t>
  </si>
  <si>
    <t>5003-0107-0200</t>
  </si>
  <si>
    <t>EFRT - OFFICE SUPPLIES</t>
  </si>
  <si>
    <t>5101-0107-0200</t>
  </si>
  <si>
    <t>EFRT - TELEPHONE</t>
  </si>
  <si>
    <t>5201-0107-0200</t>
  </si>
  <si>
    <t>EFRT - PHOTOCOPYING</t>
  </si>
  <si>
    <t>5315-0107-0200</t>
  </si>
  <si>
    <t>EFRT - TEAM SUPPLIES</t>
  </si>
  <si>
    <t>5501-0107-0200</t>
  </si>
  <si>
    <t>EFRT - REPAIRS &amp; MTCE.</t>
  </si>
  <si>
    <t>5715-0107-0200</t>
  </si>
  <si>
    <t>EFRT - RENT EXPENSE - EQUIPMENT</t>
  </si>
  <si>
    <t>6201-0107-0200</t>
  </si>
  <si>
    <t>EFRT - CONFERENCE EXPENSES</t>
  </si>
  <si>
    <t>Lowered due to restrictions for travel/gatherings</t>
  </si>
  <si>
    <t>6300-0107-0200</t>
  </si>
  <si>
    <t>EFRT - MAC SUMMER FUNDING EXPENSES</t>
  </si>
  <si>
    <t>6415-0107-0200</t>
  </si>
  <si>
    <t>EFRT - RECOGNITION AWARDS</t>
  </si>
  <si>
    <t>6501-0107-0200</t>
  </si>
  <si>
    <t>EFRT - ADV. &amp; PROMO.</t>
  </si>
  <si>
    <t>6633-0107-0200</t>
  </si>
  <si>
    <t>EFRT - TEAM UNIFORMS</t>
  </si>
  <si>
    <t>6803-0107-0200</t>
  </si>
  <si>
    <t>EFRT - PUBLIC EDUCATION</t>
  </si>
  <si>
    <t>6804-0107-0200</t>
  </si>
  <si>
    <t>EFRT - VOLUNTEER TRAINING</t>
  </si>
  <si>
    <t>6912-0107-0200</t>
  </si>
  <si>
    <t>EFRT - TRAVEL</t>
  </si>
  <si>
    <t>7001-0107-0200</t>
  </si>
  <si>
    <t>EFRT - WAGES</t>
  </si>
  <si>
    <t>7101-0107-0200</t>
  </si>
  <si>
    <t>EFRT - BENEFITS</t>
  </si>
  <si>
    <t>7401-0107-0200</t>
  </si>
  <si>
    <t>EFRT - BANK FEES</t>
  </si>
  <si>
    <t>8001-0107-0200</t>
  </si>
  <si>
    <t>EFRT - DEPRECIATION EXP.</t>
  </si>
  <si>
    <t>Dept. 0108 - MacCycle</t>
  </si>
  <si>
    <t>Dept. 0116 - Student Health Education Centre</t>
  </si>
  <si>
    <t>5003-0116-0300</t>
  </si>
  <si>
    <t>SHEC - OFFICE SUPPLIES</t>
  </si>
  <si>
    <t>5101-0116-0300</t>
  </si>
  <si>
    <t>SHEC - TELEPHONE</t>
  </si>
  <si>
    <t>5501-0116-0300</t>
  </si>
  <si>
    <t>SHEC - REPAIRS &amp; MTCE.</t>
  </si>
  <si>
    <t>5951-0116-0300</t>
  </si>
  <si>
    <t>SHEC - REFERENCE LIBRARY</t>
  </si>
  <si>
    <t>6101-0116-0300</t>
  </si>
  <si>
    <t>SHEC - HEALTH SUPPLIES</t>
  </si>
  <si>
    <t>6102-0116-0300</t>
  </si>
  <si>
    <t>SHEC - ANNUAL CAMPAIGNS</t>
  </si>
  <si>
    <t>6494-0116-0300</t>
  </si>
  <si>
    <t>SHEC - VOLUNTEER RECOGNITION</t>
  </si>
  <si>
    <t>6501-0116-0300</t>
  </si>
  <si>
    <t>SHEC - ADV. &amp; PROMO.</t>
  </si>
  <si>
    <t>6804-0116-0300</t>
  </si>
  <si>
    <t>SHEC - TRAINING EXPENSE</t>
  </si>
  <si>
    <t>7001-0116-0300</t>
  </si>
  <si>
    <t>SHEC - WAGES</t>
  </si>
  <si>
    <t>Updated Director + AD</t>
  </si>
  <si>
    <t>7101-0116-0300</t>
  </si>
  <si>
    <t>SHEC - BENEFITS</t>
  </si>
  <si>
    <t>8001-0116-0300</t>
  </si>
  <si>
    <t>SHEC - DEPRECIATION EXP.</t>
  </si>
  <si>
    <t xml:space="preserve"> </t>
  </si>
  <si>
    <t>Dept. 0117 - Student Walk Home Attendant Team</t>
  </si>
  <si>
    <t>*Assuming operational Fall 2021</t>
  </si>
  <si>
    <t>5003-0117-0200</t>
  </si>
  <si>
    <t>SWHT - OFFICE SUPPLIES</t>
  </si>
  <si>
    <t>5101-0117-0200</t>
  </si>
  <si>
    <t>SWHT - TELEPHONE</t>
  </si>
  <si>
    <t>6102-0117-0200</t>
  </si>
  <si>
    <t>SWHT - ANNUAL CAMPAIGNS</t>
  </si>
  <si>
    <t>6494-0117-0200</t>
  </si>
  <si>
    <t>SWHT - VOLUNTEER RECOGNITION</t>
  </si>
  <si>
    <t>6501-0117-0200</t>
  </si>
  <si>
    <t>SWHT - ADV. &amp; PROMO.</t>
  </si>
  <si>
    <t>6633-0117-0200</t>
  </si>
  <si>
    <t>SWHT - TEAM UNIFORMS</t>
  </si>
  <si>
    <t>6804-0117-0200</t>
  </si>
  <si>
    <t>SWHT - VOLUNTEER TRAINING</t>
  </si>
  <si>
    <t>6901-0117-0200</t>
  </si>
  <si>
    <t>SWHT - TRAVEL &amp; CONFERENCE</t>
  </si>
  <si>
    <t>7001-0117-0200</t>
  </si>
  <si>
    <t>SWHT - WAGES</t>
  </si>
  <si>
    <t>30 weeks - assuming are hired 
mid-August</t>
  </si>
  <si>
    <t>7101-0117-0200</t>
  </si>
  <si>
    <t>SWHT - BENEFITS</t>
  </si>
  <si>
    <t>8001-0117-0200</t>
  </si>
  <si>
    <t>SWHT - DEPRECIATION EXP.</t>
  </si>
  <si>
    <t>Dept. 0118 - MACCESS</t>
  </si>
  <si>
    <t>5003-0118-0300</t>
  </si>
  <si>
    <t>MACCESS - OFFICE SUPPLIES</t>
  </si>
  <si>
    <t>5101-0118-0300</t>
  </si>
  <si>
    <t>MACCESS - TELEPHONE</t>
  </si>
  <si>
    <t>6102-0118-0300</t>
  </si>
  <si>
    <t>MACCESS - ANNUAL CAMPAIGNS</t>
  </si>
  <si>
    <t>6402-0118-0300</t>
  </si>
  <si>
    <t>MACCESS - AWARDS &amp; MEETINGS</t>
  </si>
  <si>
    <t>6494-0118-0300</t>
  </si>
  <si>
    <t>MACESS- Volunteer Recognition</t>
  </si>
  <si>
    <t>6501-0118-0300</t>
  </si>
  <si>
    <t>MACCESS - ADV. &amp; PROMO</t>
  </si>
  <si>
    <t>6603-0118-0300</t>
  </si>
  <si>
    <t>MACCESS - SPECIAL PROJECTS</t>
  </si>
  <si>
    <t>6804-0118-0300</t>
  </si>
  <si>
    <t>MACCESS- Training Expense</t>
  </si>
  <si>
    <t>7001-0118-0300</t>
  </si>
  <si>
    <t>MACCESS - WAGES</t>
  </si>
  <si>
    <t>7101-0118-0300</t>
  </si>
  <si>
    <t>MACCESS - BENEFITS</t>
  </si>
  <si>
    <t>8001-0118-0300</t>
  </si>
  <si>
    <t>MACCESS - DEPRECIATION EXP.</t>
  </si>
  <si>
    <t>Dept. 0119 - Pride Community Centre</t>
  </si>
  <si>
    <t>5003-0119-0300</t>
  </si>
  <si>
    <t>PCC - OFFICE SUPPLIES</t>
  </si>
  <si>
    <t>5101-0119-0300</t>
  </si>
  <si>
    <t>PCC - TELEPHONE</t>
  </si>
  <si>
    <t>5202-0119-0300</t>
  </si>
  <si>
    <t>PCC - COMMUNITY OUTREACH</t>
  </si>
  <si>
    <t>6102-0119-0300</t>
  </si>
  <si>
    <t>PCC - ANNUAL CAMPAIGNS</t>
  </si>
  <si>
    <t>6494-0119-0300</t>
  </si>
  <si>
    <t>PCC - VOLUNTEER RECOGNITION</t>
  </si>
  <si>
    <t>6501-0119-0300</t>
  </si>
  <si>
    <t>PCC - ADV. &amp; PROMO.</t>
  </si>
  <si>
    <t>6604-0119-0300</t>
  </si>
  <si>
    <t>PCC - RESOURCE PURCHASES</t>
  </si>
  <si>
    <t>6804-0119-0300</t>
  </si>
  <si>
    <t>PCC - TRAINING EXPENSE</t>
  </si>
  <si>
    <t>7001-0119-0300</t>
  </si>
  <si>
    <t>PCC - WAGES</t>
  </si>
  <si>
    <t>7101-0119-0300</t>
  </si>
  <si>
    <t>PCC - BENEFITS</t>
  </si>
  <si>
    <t>8001-0119-0300</t>
  </si>
  <si>
    <t>PCC - DEPRECIATION EXP.</t>
  </si>
  <si>
    <t>Dept. 0120 - Maroons</t>
  </si>
  <si>
    <t>3801-0120-0100</t>
  </si>
  <si>
    <t>MAROONS - MISC. REVENUE</t>
  </si>
  <si>
    <t>3881-0120-0100</t>
  </si>
  <si>
    <t>MAROONS - UNIFORM REVENUES</t>
  </si>
  <si>
    <t>5003-0120-0100</t>
  </si>
  <si>
    <t>MAROONS - OFFICE SUPPLIES</t>
  </si>
  <si>
    <t>5101-0120-0100</t>
  </si>
  <si>
    <t>MAROONS - TELEPHONE</t>
  </si>
  <si>
    <t>6102-0120-0100</t>
  </si>
  <si>
    <t>MAROONS - ANNUAL CAMPAIGNS</t>
  </si>
  <si>
    <t>6415-0120-0100</t>
  </si>
  <si>
    <t>MAROONS - RECOGNITION AWARDS</t>
  </si>
  <si>
    <t>6501-0120-0100</t>
  </si>
  <si>
    <t>MAROONS - ADV. &amp; PROMO.</t>
  </si>
  <si>
    <t>6603-0120-0100</t>
  </si>
  <si>
    <t>MAROONS - SPECIAL PROJECTS</t>
  </si>
  <si>
    <t>6633-0120-0100</t>
  </si>
  <si>
    <t>MAROONS - UNIFORMS</t>
  </si>
  <si>
    <t>Assuming WW is online again 2021</t>
  </si>
  <si>
    <t>6804-0120-0100</t>
  </si>
  <si>
    <t>MAROONS - MEMBER TRAINING</t>
  </si>
  <si>
    <t>6901-0120-0100</t>
  </si>
  <si>
    <t>MAROONS - TRAVEL EXPENSE</t>
  </si>
  <si>
    <t>7001-0120-0100</t>
  </si>
  <si>
    <t>MAROONS - WAGES</t>
  </si>
  <si>
    <t>7101-0120-0100</t>
  </si>
  <si>
    <t>MAROONS - BENEFITS</t>
  </si>
  <si>
    <t>7401-0120-0100</t>
  </si>
  <si>
    <t>MAROONS - BANK CHARGES</t>
  </si>
  <si>
    <t>Dept. 0125 - SPARK</t>
  </si>
  <si>
    <t>5003-0125-0100</t>
  </si>
  <si>
    <t>SPARK - OFFICE SUPPLIES</t>
  </si>
  <si>
    <t>5101-0125-0100</t>
  </si>
  <si>
    <t>SPARK - TELEPHONE</t>
  </si>
  <si>
    <t>6103-0125-0100</t>
  </si>
  <si>
    <t>SPARK - ANNUAL CAMPAIGNS</t>
  </si>
  <si>
    <t>6494-0125-0100</t>
  </si>
  <si>
    <t>SPARK- Volunteer Appriciation</t>
  </si>
  <si>
    <t>6501-0125-0100</t>
  </si>
  <si>
    <t>SPARK - ADV. &amp; PROMOTION</t>
  </si>
  <si>
    <t>6802-0125-0100</t>
  </si>
  <si>
    <t>SPARK - LEADER TRAINING</t>
  </si>
  <si>
    <t>7001-0125-0100</t>
  </si>
  <si>
    <t>SPARK - WAGES</t>
  </si>
  <si>
    <t>7101-0125-0100</t>
  </si>
  <si>
    <t>SPARK - BENEFITS</t>
  </si>
  <si>
    <t>Dept. 0302 - Clubs Administrator</t>
  </si>
  <si>
    <t>3301-0302-0400</t>
  </si>
  <si>
    <t>CLUB - CLUBSFEST REVENUE</t>
  </si>
  <si>
    <t>3801-0302-0400</t>
  </si>
  <si>
    <t>CLUB - OTHER REVENUE</t>
  </si>
  <si>
    <t>3802-0302-0400</t>
  </si>
  <si>
    <t>CLUB - RETURNED GRANTS</t>
  </si>
  <si>
    <t>5003-0302-0400</t>
  </si>
  <si>
    <t>CLUB - OFFICE SUPPLIES</t>
  </si>
  <si>
    <t>5101-0302-0400</t>
  </si>
  <si>
    <t>CLUB - TELEPHONE</t>
  </si>
  <si>
    <t>5201-0302-0400</t>
  </si>
  <si>
    <t>CLUB - PHOTOCOPYING</t>
  </si>
  <si>
    <t>5501-0302-0400</t>
  </si>
  <si>
    <t>CLUB - REPAIRS &amp; MTCE.</t>
  </si>
  <si>
    <t>5915-0302-0400</t>
  </si>
  <si>
    <t>CLUB - LICENSE EXPENSE</t>
  </si>
  <si>
    <t>6101-0302-0400</t>
  </si>
  <si>
    <t>CLUB - CLUBSFEST EXPENSE</t>
  </si>
  <si>
    <t>6402-0302-0400</t>
  </si>
  <si>
    <t>CLUB - AWARDS &amp; MEETINGS</t>
  </si>
  <si>
    <t>6501-0302-0400</t>
  </si>
  <si>
    <t>CLUB - ADV. &amp; PROMO.</t>
  </si>
  <si>
    <t>6601-0302-0400</t>
  </si>
  <si>
    <t>CLUB - CLUB GRANTS</t>
  </si>
  <si>
    <t>6602-0302-0400</t>
  </si>
  <si>
    <t>CLUB - APPRECIATION &amp; EVENTS</t>
  </si>
  <si>
    <t>6603-0302-0400</t>
  </si>
  <si>
    <t>CLUB - SPECIAL PROJECTS</t>
  </si>
  <si>
    <t>7001-0302-0400</t>
  </si>
  <si>
    <t>CLUB - WAGES</t>
  </si>
  <si>
    <t>7101-0302-0400</t>
  </si>
  <si>
    <t>CLUB - BENEFITS</t>
  </si>
  <si>
    <t>7401-0302-0400</t>
  </si>
  <si>
    <t>CLUB - BANK CHARGES</t>
  </si>
  <si>
    <t>8001-0302-0400</t>
  </si>
  <si>
    <t>CLUB - DEPRECIATION EXP.</t>
  </si>
  <si>
    <t>Dept. 0303 - Elections Committee</t>
  </si>
  <si>
    <t>3801-0303-0100</t>
  </si>
  <si>
    <t>ELEC - OTHER REVENUE</t>
  </si>
  <si>
    <t>5003-0303-0100</t>
  </si>
  <si>
    <t>ELEC - OFFICE SUPPLIES</t>
  </si>
  <si>
    <t>5101-0303-0100</t>
  </si>
  <si>
    <t>ELEC - TELEPHONE</t>
  </si>
  <si>
    <t>6102-0303-0100</t>
  </si>
  <si>
    <t>ELEC - PRESIDENTIAL REIMBURSEMENT</t>
  </si>
  <si>
    <t>6121-0303-0100</t>
  </si>
  <si>
    <t>ELEC - FYC REIMBURSEMENTS</t>
  </si>
  <si>
    <t>6131-0303-0100</t>
  </si>
  <si>
    <t>ELEC - SRA ELECTIONS REIMBURSEMENT</t>
  </si>
  <si>
    <t>6151-0303-0100</t>
  </si>
  <si>
    <t>ELEC - POLL BOOTH SET-UP</t>
  </si>
  <si>
    <t>6201-0303-0100</t>
  </si>
  <si>
    <t>ELEC - ELECTION REFUNDS</t>
  </si>
  <si>
    <t>Lowered because hasn't been this 
high in the past 5+ years</t>
  </si>
  <si>
    <t>6402-0303-0100</t>
  </si>
  <si>
    <t>ELEC - AWARDS &amp; MEETINGS</t>
  </si>
  <si>
    <t>6501-0303-0100</t>
  </si>
  <si>
    <t>ELEC - ADV. &amp; PROMO.</t>
  </si>
  <si>
    <t>6512-0303-0100</t>
  </si>
  <si>
    <t>ELEC - ADVERTISING - PRESIDENTIALS</t>
  </si>
  <si>
    <t>6513-0303-0100</t>
  </si>
  <si>
    <t>ELEC - PROMOTIONS - SRA MARCH</t>
  </si>
  <si>
    <t>6514-0303-0000</t>
  </si>
  <si>
    <t>ELEC - ONLINE ELECTION EXP.</t>
  </si>
  <si>
    <t>6901-0303-0100</t>
  </si>
  <si>
    <t>ELEC - TRAVEL &amp; CONFERENCE</t>
  </si>
  <si>
    <t>7001-0303-0100</t>
  </si>
  <si>
    <t>ELEC - WAGES</t>
  </si>
  <si>
    <t>7101-0303-0100</t>
  </si>
  <si>
    <t>ELEC - BENEFITS</t>
  </si>
  <si>
    <t>7401-0303-0100</t>
  </si>
  <si>
    <t>ELEC - BANK CHARGES</t>
  </si>
  <si>
    <t>Dept. 0305 - Executive</t>
  </si>
  <si>
    <t>3801-0305-0100</t>
  </si>
  <si>
    <t>EXEC - OTHER REVENUE</t>
  </si>
  <si>
    <t>5003-0305-0100</t>
  </si>
  <si>
    <t>EXEC - OFFICE SUPPLIES</t>
  </si>
  <si>
    <t>5101-0305-0100</t>
  </si>
  <si>
    <t>EXEC - TELEPHONE</t>
  </si>
  <si>
    <t>5901-0305-0100</t>
  </si>
  <si>
    <t>EXEC - SUBSCRIPTIONS &amp; BOOKS</t>
  </si>
  <si>
    <t>5905-0305-0100</t>
  </si>
  <si>
    <t>EXEC - OUSA MEMBERSHIP</t>
  </si>
  <si>
    <t>6147-0305-0100</t>
  </si>
  <si>
    <t>EXEC - VOLUNTEER RECOGNITION</t>
  </si>
  <si>
    <t>6303-0305-0100</t>
  </si>
  <si>
    <t>SRA - SPECIAL PROJECTS</t>
  </si>
  <si>
    <t>6305-0305-0100</t>
  </si>
  <si>
    <t>SRA - COMMITTEE PROJECTS</t>
  </si>
  <si>
    <t>6306-0305-0100</t>
  </si>
  <si>
    <t>SRA - WW SPECIAL PROJECTS</t>
  </si>
  <si>
    <t>6401-0305-0100</t>
  </si>
  <si>
    <t>EXEC - HONOUR M RINGS</t>
  </si>
  <si>
    <t>6402-0305-0100</t>
  </si>
  <si>
    <t>EXEC - AWARDS &amp; MEETINGS</t>
  </si>
  <si>
    <t>6403-0305-0100</t>
  </si>
  <si>
    <t>EXEC - SRA SUMMER MEETINGS</t>
  </si>
  <si>
    <t>6404-0305-0100</t>
  </si>
  <si>
    <t>EXEC - MSU GENERAL MEETING</t>
  </si>
  <si>
    <t>6405-0305-0100</t>
  </si>
  <si>
    <t>EXEC - EXEC MEETINGS</t>
  </si>
  <si>
    <t>EXEC- Youth Leadership Grant</t>
  </si>
  <si>
    <t>6491-0305-0100</t>
  </si>
  <si>
    <t>EXEC - DONATION AWARDS</t>
  </si>
  <si>
    <t>6502-0305-0100</t>
  </si>
  <si>
    <t>EXEC - WOMENS SUMMIT - EXP</t>
  </si>
  <si>
    <t>6595-0305-0100</t>
  </si>
  <si>
    <t>EXEC - ELECTION AWARENESS</t>
  </si>
  <si>
    <t>6602-0305-0100</t>
  </si>
  <si>
    <t>EXEC - MSU MERIT</t>
  </si>
  <si>
    <t>6603-0305-0100</t>
  </si>
  <si>
    <t>EXEC - SPECIAL PROJECTS</t>
  </si>
  <si>
    <t>6604-0305-0100</t>
  </si>
  <si>
    <t>EXEC - EDUCATIONAL INITIATIVES</t>
  </si>
  <si>
    <t>6605-0305-0100</t>
  </si>
  <si>
    <t>EXEC - SERVICES SPEC. PROJ.</t>
  </si>
  <si>
    <t>6612-0305-0100</t>
  </si>
  <si>
    <t>EXEC - EMERGENCY GRANTS</t>
  </si>
  <si>
    <t>6613-0305-0100</t>
  </si>
  <si>
    <t>EXEC - EXPENSE ACCOUNT GM</t>
  </si>
  <si>
    <t>6614-0305-0100</t>
  </si>
  <si>
    <t>EXEC - EXPENSE ACCOUNT PRESIDENT</t>
  </si>
  <si>
    <t>6615-0305-0100</t>
  </si>
  <si>
    <t>EXEC - EXPENSE ACCOUNT VP ADMIN</t>
  </si>
  <si>
    <t>6616-0305-0100</t>
  </si>
  <si>
    <t>EXEC - EXPENSE ACCOUNT VP ED</t>
  </si>
  <si>
    <t>6617-0305-0100</t>
  </si>
  <si>
    <t>EXEC - EXPENSE ACCOUNT VP FINANCE</t>
  </si>
  <si>
    <t>6801-0305-0100</t>
  </si>
  <si>
    <t>EXEC - MGMT TRAINING</t>
  </si>
  <si>
    <t>6802-0305-0100</t>
  </si>
  <si>
    <t>EXEC - TRANSITION TRAINING</t>
  </si>
  <si>
    <t>6901-0305-0100</t>
  </si>
  <si>
    <t>EXEC - TRAVEL &amp; CONFERENCE-BoD</t>
  </si>
  <si>
    <t>6903-0305-0100</t>
  </si>
  <si>
    <t>EXEC - TRAVEL - GM</t>
  </si>
  <si>
    <t>6913-0305-0100</t>
  </si>
  <si>
    <t>EXEC - TRAVEL - CONFERENCE GM</t>
  </si>
  <si>
    <t>7001-0305-0100</t>
  </si>
  <si>
    <t>EXEC - WAGES</t>
  </si>
  <si>
    <t>7101-0305-0100</t>
  </si>
  <si>
    <t>EXEC - BENEFITS</t>
  </si>
  <si>
    <t>8001-0305-0100</t>
  </si>
  <si>
    <t>EXEC - DEPRECIATION EXP.</t>
  </si>
  <si>
    <t>Dept. 0308 - Women &amp; Gender Equity Network</t>
  </si>
  <si>
    <t>5003-0308-0300</t>
  </si>
  <si>
    <t>WGEN - OFFICE SUPPLIES</t>
  </si>
  <si>
    <t>5101-0308-0300</t>
  </si>
  <si>
    <t>WGEN - TELEPHONE</t>
  </si>
  <si>
    <t>6102-0308-0300</t>
  </si>
  <si>
    <t>WGEN - ANNUAL CAMPAIGNS</t>
  </si>
  <si>
    <t>6103-0308-0300</t>
  </si>
  <si>
    <t>WGEN - SPECIAL PROJECTS</t>
  </si>
  <si>
    <t>WGEN- WOMANIST</t>
  </si>
  <si>
    <t>6494-0308-0300</t>
  </si>
  <si>
    <t>WGEN - VOLUNTEER RECOGNITION</t>
  </si>
  <si>
    <t>6501-0308-0300</t>
  </si>
  <si>
    <t>WGEN - ADV. &amp; PROMOTION</t>
  </si>
  <si>
    <t>6804-0308-0300</t>
  </si>
  <si>
    <t>WGEN - TRAINING EXPENSE</t>
  </si>
  <si>
    <t>7001-0308-0300</t>
  </si>
  <si>
    <t>WGEN - WAGES</t>
  </si>
  <si>
    <t>7101-0308-0300</t>
  </si>
  <si>
    <t>WGEN - BENEFITS</t>
  </si>
  <si>
    <t>8001-0308-0300</t>
  </si>
  <si>
    <t>WGEN - DEPRECIATION EXP.</t>
  </si>
  <si>
    <t>Dept. 0310 - Marketing &amp; Communications</t>
  </si>
  <si>
    <t>5003-0310-0100</t>
  </si>
  <si>
    <t>PRL - OFFICE SUPPLIES</t>
  </si>
  <si>
    <t>5051-0310-0100</t>
  </si>
  <si>
    <t>PRL - MSU GUIDEBOOK</t>
  </si>
  <si>
    <t>This line is only over b/c it has yet to receive the reimbursment from the Welcome Week Committee</t>
  </si>
  <si>
    <t>5101-0310-0100</t>
  </si>
  <si>
    <t>PRL - TELEPHONE</t>
  </si>
  <si>
    <t>5405-0310-0100</t>
  </si>
  <si>
    <t>PRL - MINOR  EQUIPMENT</t>
  </si>
  <si>
    <t>5901-0310-0100</t>
  </si>
  <si>
    <t>PRL - SUBSCRIPTIONS &amp; MEMB.</t>
  </si>
  <si>
    <t>6501-0310-0100</t>
  </si>
  <si>
    <t>PRL - ADV. &amp; PROMO.</t>
  </si>
  <si>
    <t>6502-0310-0100</t>
  </si>
  <si>
    <t>PRL - WELCOME WEEK PROMO</t>
  </si>
  <si>
    <t>6521-0310-0100</t>
  </si>
  <si>
    <t>PRL - HOMECOMING PROMO</t>
  </si>
  <si>
    <t>6555-0310-0100</t>
  </si>
  <si>
    <t>PRL - ADV - PRESIDENT'S PAGE</t>
  </si>
  <si>
    <t>6595-0310-0100</t>
  </si>
  <si>
    <t>PRL - SIL ADVERTISING</t>
  </si>
  <si>
    <t>6603-0310-0100</t>
  </si>
  <si>
    <t>PRL - SPECIAL PROJECTS</t>
  </si>
  <si>
    <t>6612-0310-0100</t>
  </si>
  <si>
    <t>PRL - EXPENSE ACCOUNT</t>
  </si>
  <si>
    <t>6901-0310-0100</t>
  </si>
  <si>
    <t>PRL - TRAVEL &amp; CONFERENCE</t>
  </si>
  <si>
    <t>7001-0310-0100</t>
  </si>
  <si>
    <t>PRL -  WAGES</t>
  </si>
  <si>
    <t>7101-0310-0100</t>
  </si>
  <si>
    <t>PRL - BENEFITS</t>
  </si>
  <si>
    <t>8001-0310-0100</t>
  </si>
  <si>
    <t>PRL - DEPRECIATION EXP.</t>
  </si>
  <si>
    <t>Dept. 0312 - TCHA &amp; Macademics</t>
  </si>
  <si>
    <t>5003-0312-0500</t>
  </si>
  <si>
    <t>TCHA - OFFICE SUPPLIES</t>
  </si>
  <si>
    <t>5101-0312-0500</t>
  </si>
  <si>
    <t>TCHA - TELEPHONE</t>
  </si>
  <si>
    <t>6102-0312-0500</t>
  </si>
  <si>
    <t>TCHA - ANNUAL CAMPAIGNS</t>
  </si>
  <si>
    <t>6401-0312-0500</t>
  </si>
  <si>
    <t>TCHA - AWARDS &amp; MEETINGS</t>
  </si>
  <si>
    <t>6494-0312-0500</t>
  </si>
  <si>
    <t>TCHA - VOLUNTEER RECOGNITION</t>
  </si>
  <si>
    <t>6501-0312-0500</t>
  </si>
  <si>
    <t>TCHA - ADV. &amp; PROMO.</t>
  </si>
  <si>
    <t>6603-0312-0500</t>
  </si>
  <si>
    <t>TCHA - ACADEMIC RESOURCES</t>
  </si>
  <si>
    <t>7001-0312-0500</t>
  </si>
  <si>
    <t>TCHA - WAGES</t>
  </si>
  <si>
    <t>7101-0312-0500</t>
  </si>
  <si>
    <t>TCHA - BENEFITS</t>
  </si>
  <si>
    <t>Dept. 0317 - Diversity Services</t>
  </si>
  <si>
    <t>3301-0317-0200</t>
  </si>
  <si>
    <t>DIV - EVENT REVENUE</t>
  </si>
  <si>
    <t>3801-0317-0200</t>
  </si>
  <si>
    <t>DIV - DONATIONS/MISC</t>
  </si>
  <si>
    <t>5003-0317-0200</t>
  </si>
  <si>
    <t>DIV - OFFICE SUPPLIES</t>
  </si>
  <si>
    <t>5101-0317-0200</t>
  </si>
  <si>
    <t>DIV - TELEPHONE</t>
  </si>
  <si>
    <t>6102-0317-0200</t>
  </si>
  <si>
    <t>DIV - ANNUAL CAMPAIGNS</t>
  </si>
  <si>
    <t>6103-0317-0200</t>
  </si>
  <si>
    <t>DIV - PANGAEA EXPENSES</t>
  </si>
  <si>
    <t>6501-0317-0200</t>
  </si>
  <si>
    <t>DIV - ADV. &amp; PROMO.</t>
  </si>
  <si>
    <t>DIV - TRAINING EXPENSE</t>
  </si>
  <si>
    <t>Training for shift to Peer Support model</t>
  </si>
  <si>
    <t>6804-0317-0200</t>
  </si>
  <si>
    <t>DIV - VOLUNTEER RECOGNITION</t>
  </si>
  <si>
    <t>7001-0317-0200</t>
  </si>
  <si>
    <t>DIV - WAGES</t>
  </si>
  <si>
    <t>7101-0317-0200</t>
  </si>
  <si>
    <t>DIV - BENEFITS</t>
  </si>
  <si>
    <t>8001-0317-0200</t>
  </si>
  <si>
    <t>DIV - DEPRECIATION EXP.</t>
  </si>
  <si>
    <t>Dept. 0318 - Food Collective Centre</t>
  </si>
  <si>
    <t>3301-0318-0300</t>
  </si>
  <si>
    <t>FCC - FOODBOX  REVENUE</t>
  </si>
  <si>
    <t>3601-0318-0300</t>
  </si>
  <si>
    <t>FCC - SPONSORSHIP</t>
  </si>
  <si>
    <t>3801-0318-0300</t>
  </si>
  <si>
    <t>FCC - MEAL EXCHANGE REV</t>
  </si>
  <si>
    <t>5003-0318-0300</t>
  </si>
  <si>
    <t>FCC - OFFICE SUPPLIES</t>
  </si>
  <si>
    <t>5101-0318-0300</t>
  </si>
  <si>
    <t>FCC - TELEPHONE</t>
  </si>
  <si>
    <t>6102-0318-0300</t>
  </si>
  <si>
    <t>FCC - ANNUAL CAMPAIGNS</t>
  </si>
  <si>
    <t>6494-0318-0300</t>
  </si>
  <si>
    <t>FCC - VOLUNTEER RECOGNITION</t>
  </si>
  <si>
    <t>6501-0318-0300</t>
  </si>
  <si>
    <t>FCC - ADV. &amp; PROMO.</t>
  </si>
  <si>
    <t>6603-0318-0300</t>
  </si>
  <si>
    <t>FCC - RESERVE</t>
  </si>
  <si>
    <t>7001-0318-0300</t>
  </si>
  <si>
    <t>FCC - WAGES</t>
  </si>
  <si>
    <t>Removed Good food box Coordinator</t>
  </si>
  <si>
    <t>7101-0318-0300</t>
  </si>
  <si>
    <t>FCC - BENEFITS</t>
  </si>
  <si>
    <t>7401-0318-0300</t>
  </si>
  <si>
    <t>FCC - BANK FEES</t>
  </si>
  <si>
    <t>Dept. 0319 - First Year Council</t>
  </si>
  <si>
    <t>3301-0319-0100</t>
  </si>
  <si>
    <t>FYC - RESIDENCE LIFE REVENUE</t>
  </si>
  <si>
    <t>5101-0319-0100</t>
  </si>
  <si>
    <t>FYC - TELEPHONE</t>
  </si>
  <si>
    <t>6102-0319-0100</t>
  </si>
  <si>
    <t>FYC - ANNUAL CAMPAIGNS</t>
  </si>
  <si>
    <t>6301-0319-0100</t>
  </si>
  <si>
    <t>FYC - RESIDENCE LIFE EXPENSE</t>
  </si>
  <si>
    <t>6402-0319-0100</t>
  </si>
  <si>
    <t>FYC - AWARDS &amp; MEETINGS</t>
  </si>
  <si>
    <t>6403-0319-0100</t>
  </si>
  <si>
    <t>FYC - VOLUNTEER RECOGNITION</t>
  </si>
  <si>
    <t>6501-0319-0100</t>
  </si>
  <si>
    <t>FYC - ADV. &amp; PROMO.</t>
  </si>
  <si>
    <t>7001-0319-0100</t>
  </si>
  <si>
    <t>FYC - WAGES</t>
  </si>
  <si>
    <t>7101-0319-0100</t>
  </si>
  <si>
    <t>FYC - BENEFITS</t>
  </si>
  <si>
    <t>Service Operations</t>
  </si>
  <si>
    <t>Dept. 0109 - Compass Info Centre</t>
  </si>
  <si>
    <t>3001-0109-0100</t>
  </si>
  <si>
    <t>COMPASS - SALES- HSR TICKETS</t>
  </si>
  <si>
    <t>3003-0109-0100</t>
  </si>
  <si>
    <t>COMPASS - SALES - HSR SPOS</t>
  </si>
  <si>
    <t>3005-0109-0100</t>
  </si>
  <si>
    <t>COMPASS - COMM. - TICKET SALES</t>
  </si>
  <si>
    <t>3015-0109-0100</t>
  </si>
  <si>
    <t>COMPASS - SALES - NOW PREPAID</t>
  </si>
  <si>
    <t>3054-0109-0100</t>
  </si>
  <si>
    <t>COMPASS - SALES - GREYHOUND TICKETS</t>
  </si>
  <si>
    <t>3055-0109-0100</t>
  </si>
  <si>
    <t>COMPASS- SALES -  GO TICKETS</t>
  </si>
  <si>
    <t>3056-0109-0100</t>
  </si>
  <si>
    <t>COMPASS- SALES - COACH CDA TICKETS</t>
  </si>
  <si>
    <t>3057-0109-0100</t>
  </si>
  <si>
    <t>COMPASS - COMMISSION REVENUE</t>
  </si>
  <si>
    <t>3111-0109-0100</t>
  </si>
  <si>
    <t>COMPASS - ADVERTISING SALES</t>
  </si>
  <si>
    <t>3112-0109-0100</t>
  </si>
  <si>
    <t>Convenience Fee Revenue</t>
  </si>
  <si>
    <t>3205-0109-0100</t>
  </si>
  <si>
    <t>COMPASS - HSR MARKETING FEE</t>
  </si>
  <si>
    <t>3302-0109-0100</t>
  </si>
  <si>
    <t>COMPASS - MERCHANDISE (Constant)</t>
  </si>
  <si>
    <t>3303-0109-0100</t>
  </si>
  <si>
    <t>COMPASS - THIRD PARTY</t>
  </si>
  <si>
    <t>3701-0109-0100</t>
  </si>
  <si>
    <t>COMPASS - GO - B/C CONTRIBUTIONS</t>
  </si>
  <si>
    <t>3801-0109-0100</t>
  </si>
  <si>
    <t>COMPASS- MISC. REVENUE</t>
  </si>
  <si>
    <t>4001-0109-0100</t>
  </si>
  <si>
    <t>COMPASS - COS - HSR/BT TICKETS</t>
  </si>
  <si>
    <t>4003-0109-0100</t>
  </si>
  <si>
    <t>COMPASS - COS - HSR SPOS EXP</t>
  </si>
  <si>
    <t>4015-0109-0100</t>
  </si>
  <si>
    <t>COMPASS - COS - NOW PREPAID</t>
  </si>
  <si>
    <t>4054-0109-0100</t>
  </si>
  <si>
    <t>COMPASS - COS - GREYHOUND</t>
  </si>
  <si>
    <t>4055-0109-0100</t>
  </si>
  <si>
    <t>COMPASS - COS - GO TRANSIT</t>
  </si>
  <si>
    <t>4056-0109-0100</t>
  </si>
  <si>
    <t>COMPASS - COS - COACH CDA</t>
  </si>
  <si>
    <t>4302-0109-0100</t>
  </si>
  <si>
    <t>COMPASS - COS - MERCHANDISE (Constant)</t>
  </si>
  <si>
    <t>5003-0109-0100</t>
  </si>
  <si>
    <t>COMPASS - OFFICE SUPPLIES</t>
  </si>
  <si>
    <t>5101-0109-0100</t>
  </si>
  <si>
    <t>COMPASS - TELEPHONE</t>
  </si>
  <si>
    <t>5301-0109-0100</t>
  </si>
  <si>
    <t>COMPASS - CLEANING SUPPLIES</t>
  </si>
  <si>
    <t>5501-0109-0100</t>
  </si>
  <si>
    <t>COMPASS - REPAIRS &amp; MTCE.</t>
  </si>
  <si>
    <t>6301-0109-0100</t>
  </si>
  <si>
    <t>COMPASS - BUS TICKET EXP.</t>
  </si>
  <si>
    <t>6303-0109-0100</t>
  </si>
  <si>
    <t>COMPASS - THIRD PARTY EXP.</t>
  </si>
  <si>
    <t>6402-0109-0100</t>
  </si>
  <si>
    <t>COMPASS - AWARDS &amp; MEETINGS</t>
  </si>
  <si>
    <t>6403-0109-0100</t>
  </si>
  <si>
    <t>COMPASS - STAFF TRAINING</t>
  </si>
  <si>
    <t>6501-0109-0100</t>
  </si>
  <si>
    <t>COMPASS - ADV. &amp; PROMO.</t>
  </si>
  <si>
    <t>6701-0109-0100</t>
  </si>
  <si>
    <t>COMPASS - UNIFORMS</t>
  </si>
  <si>
    <t>6901-0109-0100</t>
  </si>
  <si>
    <t>COMPASS - TRAVEL &amp; CONFERENCE</t>
  </si>
  <si>
    <t>7001-0109-0100</t>
  </si>
  <si>
    <t>COMPASS - WAGES</t>
  </si>
  <si>
    <t>7101-0109-0100</t>
  </si>
  <si>
    <t>COMPASS - BENEFITS</t>
  </si>
  <si>
    <t>7401-0109-0100</t>
  </si>
  <si>
    <t>COMPASS - BANK CHARGES</t>
  </si>
  <si>
    <t>7515-0109-0100</t>
  </si>
  <si>
    <t>COMPASS - CASH (OVER)/SHORT</t>
  </si>
  <si>
    <t>7591-0109-0100</t>
  </si>
  <si>
    <t>COMPASS - BAD DEBTS</t>
  </si>
  <si>
    <t>8001-0109-0100</t>
  </si>
  <si>
    <t>COMPASS - DEPRECIATION EXP.</t>
  </si>
  <si>
    <t>8501-0109-0100</t>
  </si>
  <si>
    <t>COMPASS - HST/ GST EXPENSE</t>
  </si>
  <si>
    <t>Dept. 0112 - Ombuds Office</t>
  </si>
  <si>
    <t>5003-0112-0500</t>
  </si>
  <si>
    <t>OMBD - OFFICE SUPPLIES</t>
  </si>
  <si>
    <t>5101-0112-0500</t>
  </si>
  <si>
    <t>OMBD - TELEPHONE</t>
  </si>
  <si>
    <t>5301-0112-0500</t>
  </si>
  <si>
    <t>OMBD - COMP. SUPP. &amp; SOFTWARE</t>
  </si>
  <si>
    <t>5501-0112-0500</t>
  </si>
  <si>
    <t>OMBD - REPAIRS &amp; MTCE.</t>
  </si>
  <si>
    <t>5905-0112-0500</t>
  </si>
  <si>
    <t>OMBD - MEMBERSHIPS</t>
  </si>
  <si>
    <t>6501-0112-0500</t>
  </si>
  <si>
    <t>OMBD - ADV. &amp; PROMO.</t>
  </si>
  <si>
    <t>6601-0112-0500</t>
  </si>
  <si>
    <t>OMBD - TRANSFER TO UNIVERSITY</t>
  </si>
  <si>
    <t>6901-0112-0500</t>
  </si>
  <si>
    <t>OMBD - TRAVEL &amp; CONFERENCE</t>
  </si>
  <si>
    <t>7599-0112-0500</t>
  </si>
  <si>
    <t>OMBD - OVERHEAD</t>
  </si>
  <si>
    <t>8001-0112-0500</t>
  </si>
  <si>
    <t>OMBD- DEPRECIATION EXP.</t>
  </si>
  <si>
    <t>Dept. 0113 - Campus Events</t>
  </si>
  <si>
    <t>COVID-19</t>
  </si>
  <si>
    <t>NORMAL</t>
  </si>
  <si>
    <t>3301-0113-0100</t>
  </si>
  <si>
    <t>CMPV - ORIENTATION -SIDEWALK</t>
  </si>
  <si>
    <t>3308-0113-0100</t>
  </si>
  <si>
    <t>CMPV - ANNUAL - GOLF TOURNAMENT</t>
  </si>
  <si>
    <t>3314-0113-0100</t>
  </si>
  <si>
    <t>CMPV - ORIENT - STRATEGIC THEMES</t>
  </si>
  <si>
    <t>3315-0113-0100</t>
  </si>
  <si>
    <t>CMPV - ORIENTATION - SPONSORSHIP</t>
  </si>
  <si>
    <t>3321-0113-0100</t>
  </si>
  <si>
    <t>CMPV - HOMECOMING</t>
  </si>
  <si>
    <t>3399-0113-0100</t>
  </si>
  <si>
    <t>CMPV - IMAGINUS</t>
  </si>
  <si>
    <t>3520-0113-0100</t>
  </si>
  <si>
    <t>CMPV - EVENT SPONSORSHIP</t>
  </si>
  <si>
    <t>3525-0113-0100</t>
  </si>
  <si>
    <t>CMPV - FALL EVENTS REVENUE</t>
  </si>
  <si>
    <t>3530-0113-0100</t>
  </si>
  <si>
    <t>CMPV - WINTER EVENTS REVENUE</t>
  </si>
  <si>
    <t>3531-0113-0100</t>
  </si>
  <si>
    <t>CMPV - TWELVE 80 EVENTS</t>
  </si>
  <si>
    <t>3601-0113-0100</t>
  </si>
  <si>
    <t>CMPV - EXTERNAL</t>
  </si>
  <si>
    <t>3602-0113-0100</t>
  </si>
  <si>
    <t>CMPV - MUSC</t>
  </si>
  <si>
    <t>3603-0113-0100</t>
  </si>
  <si>
    <t>CMPV - INTERNAL</t>
  </si>
  <si>
    <t>3802-0113-0100</t>
  </si>
  <si>
    <t>CMPV - CHARITY BALL</t>
  </si>
  <si>
    <t xml:space="preserve">If COVID remains, vitual Charity Ball does not bring in a lot </t>
  </si>
  <si>
    <t>5003-0113-0100</t>
  </si>
  <si>
    <t>CMPV - OFFICE SUPPLIES</t>
  </si>
  <si>
    <t>5010-0113-0100</t>
  </si>
  <si>
    <t>CMPV - POSTAGE</t>
  </si>
  <si>
    <t>5101-0113-0100</t>
  </si>
  <si>
    <t>CMPV - TELEPHONE</t>
  </si>
  <si>
    <t>5201-0113-0100</t>
  </si>
  <si>
    <t>CMPV - PHOTOCOPYING</t>
  </si>
  <si>
    <t>5501-0113-0100</t>
  </si>
  <si>
    <t>CMPV - REPAIRS &amp; MTCE.</t>
  </si>
  <si>
    <t>5715-0113-0100</t>
  </si>
  <si>
    <t>CMPV - RENT EXPENSE - EQUIPMENT</t>
  </si>
  <si>
    <t>5901-0113-0100</t>
  </si>
  <si>
    <t>CMPV - SUBSCRIPTIONS</t>
  </si>
  <si>
    <t>Examples: Intelvant is $3000 Trivia  $1000, Spotify.</t>
  </si>
  <si>
    <t>5905-0113-0000</t>
  </si>
  <si>
    <t>CMPV - MEMBERSHIPS</t>
  </si>
  <si>
    <t>5915-0113-0100</t>
  </si>
  <si>
    <t>CMPV - SOCAN LICENSE FEES</t>
  </si>
  <si>
    <t>6001-0113-0100</t>
  </si>
  <si>
    <t>CMPV - TWELVE 80 ENTERTAINMENT</t>
  </si>
  <si>
    <t>6103-0113-0100</t>
  </si>
  <si>
    <t>CMPV - CHRISTMAS PARADE FLOAT</t>
  </si>
  <si>
    <t>6108-0113-0100</t>
  </si>
  <si>
    <t>CMPV - GOLF TOURNAMENT</t>
  </si>
  <si>
    <t>6146-0113-0100</t>
  </si>
  <si>
    <t>CMPV - MSU EGG NOG</t>
  </si>
  <si>
    <t>6147-0113-0100</t>
  </si>
  <si>
    <t>CMPV - STAFF RECOGNITION</t>
  </si>
  <si>
    <t>6301-0113-0100</t>
  </si>
  <si>
    <t>CMPV - SIDEWALK SALE</t>
  </si>
  <si>
    <t>6302-0113-0100</t>
  </si>
  <si>
    <t>CMPV - ORIENT - MAC PASS</t>
  </si>
  <si>
    <t>6303-0113-0100</t>
  </si>
  <si>
    <t>CMPV -  ORIENT - EXPENSES</t>
  </si>
  <si>
    <t>6304-0113-0100</t>
  </si>
  <si>
    <t>CMPV - ORIENT - CASINO</t>
  </si>
  <si>
    <t>6305-0113-0100</t>
  </si>
  <si>
    <t>CMPV - ORIENT - MAC CONNECTOR</t>
  </si>
  <si>
    <t>6307-0113-0100</t>
  </si>
  <si>
    <t>CMPV - ORIENT - T-SHIRTS</t>
  </si>
  <si>
    <t>6310-0113-0100</t>
  </si>
  <si>
    <t>CMPV - ORIENT - PRODUCTION EXP.</t>
  </si>
  <si>
    <t>6311-0113-0100</t>
  </si>
  <si>
    <t>CMPV - ORIENT - MISC. EVENTS</t>
  </si>
  <si>
    <t>6312-0113-0100</t>
  </si>
  <si>
    <t>CMPV - ORIENT - SAT CONCERT</t>
  </si>
  <si>
    <t>6314-0113-0100</t>
  </si>
  <si>
    <t>CMPV - ORIENT - STRAT THEMES EXP</t>
  </si>
  <si>
    <t>6321-0113-0100</t>
  </si>
  <si>
    <t>CMPV - HOMECOMING CONCERT</t>
  </si>
  <si>
    <t>6327-0113-0100</t>
  </si>
  <si>
    <t>CMPV - ANNUAL YR END PARTY</t>
  </si>
  <si>
    <t>6328-0113-0100</t>
  </si>
  <si>
    <t xml:space="preserve">Will not be hiring a Charity Ball Coordinator if classes remain online. Would rather donate salary money to charity or make efforts within our own department. </t>
  </si>
  <si>
    <t>6331-0113-0100</t>
  </si>
  <si>
    <t>CMPV - EVENTS - MISCELLANEOUS</t>
  </si>
  <si>
    <t>6402-0113-0100</t>
  </si>
  <si>
    <t>CMPV - AWARDS &amp; MEETINGS</t>
  </si>
  <si>
    <t>6494-0113-0100</t>
  </si>
  <si>
    <t>CMPV - VOLUNTEER RECOG. NIGHT</t>
  </si>
  <si>
    <t>6501-0113-0100</t>
  </si>
  <si>
    <t>CMPV - ADV. &amp; PROMO.</t>
  </si>
  <si>
    <t>Underground fees ate up most of this budget line, not leaving us with money to do other promo ideas to increase engagement and reward students</t>
  </si>
  <si>
    <t>6520-0113-0100</t>
  </si>
  <si>
    <t>CMPV - STUDENT GRP PROGRAMMING</t>
  </si>
  <si>
    <t>6525-0113-0100</t>
  </si>
  <si>
    <t>CMPV - FALL EVENTS EXPENSES</t>
  </si>
  <si>
    <t>6530-0113-0100</t>
  </si>
  <si>
    <t>CMPV - WINTER EVENTS EXPENSES</t>
  </si>
  <si>
    <t>6603-0113-0100</t>
  </si>
  <si>
    <t>CMPV - PURCHASED SERVICES</t>
  </si>
  <si>
    <t>6604-0113-0100</t>
  </si>
  <si>
    <t>CMPV - SUPPLIES</t>
  </si>
  <si>
    <t>6901-0113-0100</t>
  </si>
  <si>
    <t>CMPV - TRAVEL &amp; CONFERENCE</t>
  </si>
  <si>
    <t>7001-0113-0100</t>
  </si>
  <si>
    <t>CMPV - WAGES</t>
  </si>
  <si>
    <t>Without MSU Charity Ball during covid and/or Office Coordinator being in question could decrease</t>
  </si>
  <si>
    <t>7101-0113-0100</t>
  </si>
  <si>
    <t>CMPV - BENEFITS</t>
  </si>
  <si>
    <t>Benefits to decrease if office coordiantor above not hired during covid</t>
  </si>
  <si>
    <t>7401-0113-0100</t>
  </si>
  <si>
    <t>CMPV - BANK FEES</t>
  </si>
  <si>
    <t>7515-0113-0100</t>
  </si>
  <si>
    <t>CMPV - CASH (OVER)/SHORT</t>
  </si>
  <si>
    <t>8001-0113-0100</t>
  </si>
  <si>
    <t>CMPV - DEPRECIATION EXP.</t>
  </si>
  <si>
    <t>8501-0113-0100</t>
  </si>
  <si>
    <t>CMPV -HST/  GST EXPENSE</t>
  </si>
  <si>
    <t>Dept. 0115 - The Silhouette</t>
  </si>
  <si>
    <t>3111-0115-0100</t>
  </si>
  <si>
    <t>SILH - ADVERTISING SALES</t>
  </si>
  <si>
    <t>3112-0115-0100</t>
  </si>
  <si>
    <t>SILH - ADV. - CAMPUS NETWORK</t>
  </si>
  <si>
    <t>3115-0115-0100</t>
  </si>
  <si>
    <t>SILH - ADVERTISING SALES - INTERNAL</t>
  </si>
  <si>
    <t>5003-0115-0100</t>
  </si>
  <si>
    <t>SILH - OFFICE SUPPLIES</t>
  </si>
  <si>
    <t>5101-0115-0100</t>
  </si>
  <si>
    <t>SILH - TELEPHONE</t>
  </si>
  <si>
    <t>5203-0115-0100</t>
  </si>
  <si>
    <t>SILH - PRINTING EXPENSE</t>
  </si>
  <si>
    <t>Monthly Print (8 copies/year, $2,500/issue) with possibility of up to 2 summer issues</t>
  </si>
  <si>
    <t>5205-0115-0100</t>
  </si>
  <si>
    <t>SILH - PHOTOGRAPHIC EXP</t>
  </si>
  <si>
    <t>5252-0115-0100</t>
  </si>
  <si>
    <t>SILH - AD ARTWORK &amp; LAYOUT</t>
  </si>
  <si>
    <t>5266-0115-0100</t>
  </si>
  <si>
    <t>SILH - BOUND VOLUME</t>
  </si>
  <si>
    <t>5301-0115-0100</t>
  </si>
  <si>
    <t>SILH - COMP SUPPLY &amp; SOFTWARE</t>
  </si>
  <si>
    <t>5501-0115-0100</t>
  </si>
  <si>
    <t>SILH - REPAIRS &amp; MTCE.</t>
  </si>
  <si>
    <t>5901-0115-0100</t>
  </si>
  <si>
    <t>SILH - SUBSCRIPTIONS</t>
  </si>
  <si>
    <t>6494-0115-0100</t>
  </si>
  <si>
    <t>SILH - VOLUNTEER INCENT.</t>
  </si>
  <si>
    <t>6501-0115-0100</t>
  </si>
  <si>
    <t>SILH - ADV. &amp; PROMO.</t>
  </si>
  <si>
    <t>6604-0115-0100</t>
  </si>
  <si>
    <t>SILH - SUPPLIES</t>
  </si>
  <si>
    <t>6715-0115-0100</t>
  </si>
  <si>
    <t>SILH - PURCHASED SERVICES</t>
  </si>
  <si>
    <t>6801-0115-0100</t>
  </si>
  <si>
    <t>SILH - TRAINING &amp; DEVELOPMENT</t>
  </si>
  <si>
    <t>6901-0115-0100</t>
  </si>
  <si>
    <t>SILH - TRAVEL &amp; CONFERENCE</t>
  </si>
  <si>
    <t>7001-0115-0100</t>
  </si>
  <si>
    <t>SILH - WAGES</t>
  </si>
  <si>
    <t>7101-0115-0100</t>
  </si>
  <si>
    <t>SILH - BENEFITS</t>
  </si>
  <si>
    <t>7591-0115-0100</t>
  </si>
  <si>
    <t>SILH - BAD DEBTS</t>
  </si>
  <si>
    <t>8001-0115-0100</t>
  </si>
  <si>
    <t>SILH - DEPRECIATION EXP.</t>
  </si>
  <si>
    <t>8501-0115-0100</t>
  </si>
  <si>
    <t>SILH - HST/ GST EXPENSE</t>
  </si>
  <si>
    <t>Dept. 0124 - Horizons</t>
  </si>
  <si>
    <t>April 30/20</t>
  </si>
  <si>
    <t>3303-0124-0100</t>
  </si>
  <si>
    <t>HORIZONS - FEE REVENUE</t>
  </si>
  <si>
    <t>Service has been rescinded, with some responsibilities moving to SPARK</t>
  </si>
  <si>
    <t>3802-0124-0100</t>
  </si>
  <si>
    <t>HORIZONS - OTHER REVENUE</t>
  </si>
  <si>
    <t>5101-0124-0100</t>
  </si>
  <si>
    <t>HORIZONS - TELEPHONE</t>
  </si>
  <si>
    <t>6103-0124-0100</t>
  </si>
  <si>
    <t>HORIZONS - ANNUAL CAMPAIGN</t>
  </si>
  <si>
    <t>6501-0124-0100</t>
  </si>
  <si>
    <t>HORIZONS - ADV. &amp; PROMO.</t>
  </si>
  <si>
    <t>6802-0124-0100</t>
  </si>
  <si>
    <t>HORIZONS - LEADER TRAINING</t>
  </si>
  <si>
    <t>7001-0124-0100</t>
  </si>
  <si>
    <t>HORIZONS - WAGES</t>
  </si>
  <si>
    <t>7101-0124-0100</t>
  </si>
  <si>
    <t>HORIZONS - BENEFITS</t>
  </si>
  <si>
    <t>7401-0124-0100</t>
  </si>
  <si>
    <t>HORIZONS - BANK FEES</t>
  </si>
  <si>
    <t>8501-0124-0100</t>
  </si>
  <si>
    <t>HORIZONS - HST/GST EXPENSE</t>
  </si>
  <si>
    <t>Dept. 0904 - Health Plan</t>
  </si>
  <si>
    <t>3204-0904-0100</t>
  </si>
  <si>
    <t>SHP - FEES REVENUE</t>
  </si>
  <si>
    <t>3704-0904-0100</t>
  </si>
  <si>
    <t>SHP - INVESTMENT INCOME</t>
  </si>
  <si>
    <t>3801-0904-0100</t>
  </si>
  <si>
    <t>SHP - OTHER INCOME</t>
  </si>
  <si>
    <t>5003-0904-0100</t>
  </si>
  <si>
    <t>SHP - OFFICE SUPPLIES</t>
  </si>
  <si>
    <t>for envelopes (20/21 should be split with Dental)</t>
  </si>
  <si>
    <t>6501-0904-0100</t>
  </si>
  <si>
    <t>SHP - ADVERTISING &amp; PROMO.</t>
  </si>
  <si>
    <t>just in case we're back on campus in Fall</t>
  </si>
  <si>
    <t>6601-0904-0100</t>
  </si>
  <si>
    <t>SHP - PREMIUMS PAID</t>
  </si>
  <si>
    <t>6605-0904-0100</t>
  </si>
  <si>
    <t>SHP - ADMIN FEES</t>
  </si>
  <si>
    <t>7521-0904-0100</t>
  </si>
  <si>
    <t>SHP- ADMIN - OPT OUT/ ADD ON</t>
  </si>
  <si>
    <t>Dept. 1100 - Dental Plan current</t>
  </si>
  <si>
    <t>3204-1100-0100</t>
  </si>
  <si>
    <t>DENTAL PLAN - FEES REVENUE</t>
  </si>
  <si>
    <t>5003-1100-0100</t>
  </si>
  <si>
    <t>DENTAL PLAN - OFFICE SUPPLIES</t>
  </si>
  <si>
    <t>supplies are to be 'split' with Health Plan</t>
  </si>
  <si>
    <t>3801-1100-0100</t>
  </si>
  <si>
    <t>DENTAL PLAN - OTHER INCOME</t>
  </si>
  <si>
    <t>6501-1100-0100</t>
  </si>
  <si>
    <t>DENTAL PLAN - ADV &amp; PROMO</t>
  </si>
  <si>
    <t>just in case we're back on campus in fall</t>
  </si>
  <si>
    <t>6601-1100-0100</t>
  </si>
  <si>
    <t>DENTAL PLAN - PREMIUMS PAID</t>
  </si>
  <si>
    <t>6605-1100-0100</t>
  </si>
  <si>
    <t>DENTAL PLAN - ADMIN FEES</t>
  </si>
  <si>
    <t>7521-1100-0100</t>
  </si>
  <si>
    <t>DENTAL PLAN- ADMIN - OPT OUT</t>
  </si>
  <si>
    <t>Dept. 0701 - University Centre Building Fund</t>
  </si>
  <si>
    <t>3205-0701-0100</t>
  </si>
  <si>
    <t>BLDF - FEES REVENUE</t>
  </si>
  <si>
    <t>5801-0701-0100</t>
  </si>
  <si>
    <t>BLDF - OCCUPANCY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</si>
</sst>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.00_);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]#,##0.00_);\([$$]#,##0.00\)"/>
  </numFmts>
  <fonts count="20" x14ac:knownFonts="1">
    <font>
      <sz val="10"/>
      <color rgb="FF000000"/>
      <name val="Times New Roman"/>
    </font>
    <font>
      <sz val="8.25"/>
      <color rgb="FF000000"/>
      <name val="Microsoft Sans Serif"/>
      <family val="2"/>
    </font>
    <font>
      <b/>
      <sz val="8.85"/>
      <color rgb="FF000000"/>
      <name val="Times New Roman"/>
      <family val="1"/>
    </font>
    <font>
      <b/>
      <sz val="10.65"/>
      <color rgb="FF800000"/>
      <name val="Arial"/>
      <family val="2"/>
    </font>
    <font>
      <b/>
      <sz val="8.85"/>
      <color rgb="FF000000"/>
      <name val="Arial"/>
      <family val="2"/>
    </font>
    <font>
      <sz val="8.8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.8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.25"/>
      <color rgb="FF000000"/>
      <name val="Microsoft Sans Serif"/>
      <family val="2"/>
    </font>
    <font>
      <sz val="8.25"/>
      <color rgb="FF000000"/>
      <name val="Microsoft Sans Serif"/>
      <family val="2"/>
    </font>
    <font>
      <b/>
      <sz val="8.8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.5"/>
      <color rgb="FF000000"/>
      <name val="Microsoft Sans Serif"/>
      <family val="2"/>
    </font>
    <font>
      <sz val="8.5"/>
      <color rgb="FF000000"/>
      <name val="Microsoft Sans Serif"/>
      <family val="2"/>
    </font>
    <font>
      <b/>
      <sz val="9"/>
      <color rgb="FF8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A8080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 applyAlignment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9" fontId="9" fillId="0" borderId="0" xfId="0" applyNumberFormat="1" applyFont="1" applyAlignment="1">
      <alignment horizontal="right"/>
    </xf>
    <xf numFmtId="0" fontId="0" fillId="0" borderId="2" xfId="0" applyBorder="1"/>
    <xf numFmtId="4" fontId="1" fillId="0" borderId="0" xfId="0" applyNumberFormat="1" applyFont="1" applyAlignment="1">
      <alignment horizontal="right"/>
    </xf>
    <xf numFmtId="39" fontId="0" fillId="0" borderId="0" xfId="0" applyNumberFormat="1"/>
    <xf numFmtId="0" fontId="7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/>
    <xf numFmtId="167" fontId="1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0" fillId="2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6" fontId="1" fillId="0" borderId="3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/>
    <xf numFmtId="167" fontId="0" fillId="0" borderId="0" xfId="0" applyNumberFormat="1"/>
    <xf numFmtId="167" fontId="1" fillId="0" borderId="1" xfId="0" applyNumberFormat="1" applyFont="1" applyBorder="1" applyAlignment="1">
      <alignment horizontal="right"/>
    </xf>
    <xf numFmtId="0" fontId="6" fillId="0" borderId="0" xfId="0" applyFont="1"/>
    <xf numFmtId="39" fontId="0" fillId="0" borderId="0" xfId="0" applyNumberFormat="1" applyAlignment="1">
      <alignment wrapText="1"/>
    </xf>
    <xf numFmtId="39" fontId="0" fillId="0" borderId="1" xfId="0" applyNumberFormat="1" applyBorder="1" applyAlignment="1">
      <alignment wrapText="1"/>
    </xf>
    <xf numFmtId="164" fontId="1" fillId="0" borderId="0" xfId="0" applyNumberFormat="1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9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43" fontId="0" fillId="0" borderId="0" xfId="0" applyNumberFormat="1" applyFont="1" applyFill="1" applyBorder="1" applyAlignment="1">
      <alignment wrapText="1"/>
    </xf>
    <xf numFmtId="43" fontId="1" fillId="0" borderId="0" xfId="0" applyNumberFormat="1" applyFont="1" applyFill="1" applyBorder="1" applyAlignment="1">
      <alignment wrapText="1"/>
    </xf>
    <xf numFmtId="43" fontId="1" fillId="0" borderId="1" xfId="0" applyNumberFormat="1" applyFont="1" applyBorder="1" applyAlignment="1">
      <alignment horizontal="right"/>
    </xf>
    <xf numFmtId="43" fontId="1" fillId="0" borderId="0" xfId="0" applyNumberFormat="1" applyFont="1" applyAlignment="1">
      <alignment horizontal="right"/>
    </xf>
    <xf numFmtId="43" fontId="0" fillId="0" borderId="0" xfId="0" applyNumberFormat="1"/>
    <xf numFmtId="4" fontId="1" fillId="0" borderId="1" xfId="0" applyNumberFormat="1" applyFont="1" applyBorder="1" applyAlignment="1">
      <alignment horizontal="right"/>
    </xf>
    <xf numFmtId="4" fontId="0" fillId="0" borderId="0" xfId="0" applyNumberFormat="1"/>
    <xf numFmtId="39" fontId="1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3" fontId="15" fillId="0" borderId="3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0" borderId="4" xfId="0" applyNumberFormat="1" applyFont="1" applyFill="1" applyBorder="1" applyAlignment="1">
      <alignment wrapText="1"/>
    </xf>
    <xf numFmtId="10" fontId="0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right"/>
    </xf>
    <xf numFmtId="0" fontId="0" fillId="0" borderId="0" xfId="0" applyFill="1"/>
    <xf numFmtId="39" fontId="0" fillId="0" borderId="1" xfId="0" applyNumberFormat="1" applyBorder="1"/>
    <xf numFmtId="39" fontId="6" fillId="0" borderId="0" xfId="0" applyNumberFormat="1" applyFont="1"/>
    <xf numFmtId="39" fontId="15" fillId="0" borderId="0" xfId="0" applyNumberFormat="1" applyFont="1" applyFill="1" applyBorder="1" applyAlignment="1">
      <alignment wrapText="1"/>
    </xf>
    <xf numFmtId="43" fontId="1" fillId="5" borderId="0" xfId="0" applyNumberFormat="1" applyFont="1" applyFill="1" applyBorder="1" applyAlignment="1">
      <alignment wrapText="1"/>
    </xf>
    <xf numFmtId="39" fontId="1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left" wrapText="1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5" borderId="0" xfId="0" applyFont="1" applyFill="1" applyAlignment="1">
      <alignment horizontal="left"/>
    </xf>
    <xf numFmtId="4" fontId="1" fillId="5" borderId="0" xfId="0" applyNumberFormat="1" applyFont="1" applyFill="1" applyAlignment="1">
      <alignment horizontal="right"/>
    </xf>
    <xf numFmtId="39" fontId="0" fillId="5" borderId="0" xfId="0" applyNumberForma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39" fontId="1" fillId="0" borderId="0" xfId="0" applyNumberFormat="1" applyFont="1" applyFill="1" applyBorder="1" applyAlignment="1">
      <alignment wrapText="1"/>
    </xf>
    <xf numFmtId="39" fontId="1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FMU%20-%20Operating%20Budget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MU GENERAL-A"/>
    </sheetNames>
    <sheetDataSet>
      <sheetData sheetId="0">
        <row r="34">
          <cell r="C34">
            <v>35200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 McGowan, General Manager" id="{2B2CE0F1-B6F5-4F76-94DA-0F34B1AF309C}" userId="S::gm@msu.mcmaster.ca::96344f66-1166-4c60-851b-ed536afc3f64" providerId="AD"/>
  <person displayName="VP Finance, Jessica Anderson" id="{D5010F6F-472A-4086-8214-9AAF1F8A5A73}" userId="S::vpfinance@msu.mcmaster.ca::a47664e3-e6eb-46b0-9611-70a1ce3ee58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2" dT="2021-03-17T17:20:39.43" personId="{2B2CE0F1-B6F5-4F76-94DA-0F34B1AF309C}" id="{C976FC93-17F3-4094-BBC7-2EC0382AA999}">
    <text>adjusting for fees and investment inc estimates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4" dT="2021-03-17T01:02:47.01" personId="{D5010F6F-472A-4086-8214-9AAF1F8A5A73}" id="{5950CA3A-2DC9-437D-98C9-C503E06DA614}">
    <text>Sean to input please :)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38F-1C70-46F0-AA8E-9BB6AD4FC9A5}">
  <dimension ref="A1:M24"/>
  <sheetViews>
    <sheetView tabSelected="1" workbookViewId="0">
      <selection activeCell="C12" sqref="C12"/>
    </sheetView>
  </sheetViews>
  <sheetFormatPr defaultColWidth="9" defaultRowHeight="12.75" x14ac:dyDescent="0.2"/>
  <cols>
    <col min="1" max="1" width="8" customWidth="1"/>
    <col min="2" max="2" width="48.6640625" customWidth="1"/>
    <col min="3" max="3" width="19.1640625" customWidth="1"/>
    <col min="4" max="4" width="15" customWidth="1"/>
    <col min="5" max="5" width="14.1640625" bestFit="1" customWidth="1"/>
    <col min="6" max="7" width="14.33203125" customWidth="1"/>
    <col min="8" max="8" width="15" customWidth="1"/>
    <col min="9" max="9" width="14.33203125" customWidth="1"/>
    <col min="10" max="10" width="14" customWidth="1"/>
    <col min="11" max="11" width="14.1640625" customWidth="1"/>
    <col min="12" max="12" width="16.33203125" bestFit="1" customWidth="1"/>
  </cols>
  <sheetData>
    <row r="1" spans="1:13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40"/>
      <c r="M1" s="40"/>
    </row>
    <row r="2" spans="1:13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40"/>
      <c r="M2" s="40"/>
    </row>
    <row r="3" spans="1:13" x14ac:dyDescent="0.2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40"/>
      <c r="M3" s="40"/>
    </row>
    <row r="4" spans="1:13" x14ac:dyDescent="0.2">
      <c r="A4" s="40"/>
      <c r="B4" s="40"/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7</v>
      </c>
      <c r="I4" s="43" t="s">
        <v>7</v>
      </c>
      <c r="J4" s="43" t="s">
        <v>7</v>
      </c>
      <c r="K4" s="43" t="s">
        <v>7</v>
      </c>
      <c r="L4" s="43"/>
      <c r="M4" s="40"/>
    </row>
    <row r="5" spans="1:13" x14ac:dyDescent="0.2">
      <c r="A5" s="40"/>
      <c r="B5" s="40"/>
      <c r="C5" s="43" t="s">
        <v>8</v>
      </c>
      <c r="D5" s="43" t="s">
        <v>9</v>
      </c>
      <c r="E5" s="43" t="s">
        <v>7</v>
      </c>
      <c r="F5" s="43" t="s">
        <v>10</v>
      </c>
      <c r="G5" s="43" t="s">
        <v>11</v>
      </c>
      <c r="H5" s="43" t="s">
        <v>12</v>
      </c>
      <c r="I5" s="43" t="s">
        <v>13</v>
      </c>
      <c r="J5" s="43" t="s">
        <v>14</v>
      </c>
      <c r="K5" s="43" t="s">
        <v>15</v>
      </c>
      <c r="L5" s="43"/>
      <c r="M5" s="40"/>
    </row>
    <row r="6" spans="1:13" x14ac:dyDescent="0.2">
      <c r="A6" s="40"/>
      <c r="B6" s="40"/>
      <c r="C6" s="43" t="s">
        <v>16</v>
      </c>
      <c r="D6" s="43" t="s">
        <v>17</v>
      </c>
      <c r="E6" s="43" t="s">
        <v>18</v>
      </c>
      <c r="F6" s="43" t="s">
        <v>16</v>
      </c>
      <c r="G6" s="43" t="s">
        <v>19</v>
      </c>
      <c r="H6" s="43" t="s">
        <v>19</v>
      </c>
      <c r="I6" s="43" t="s">
        <v>19</v>
      </c>
      <c r="J6" s="43" t="s">
        <v>19</v>
      </c>
      <c r="K6" s="43" t="s">
        <v>19</v>
      </c>
      <c r="L6" s="43" t="s">
        <v>20</v>
      </c>
      <c r="M6" s="40"/>
    </row>
    <row r="7" spans="1:13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">
      <c r="A8" s="40" t="s">
        <v>21</v>
      </c>
      <c r="B8" s="40"/>
      <c r="C8" s="59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0" customFormat="1" x14ac:dyDescent="0.2">
      <c r="B9" s="43" t="s">
        <v>22</v>
      </c>
      <c r="C9" s="21">
        <f>'ADMINISTRATION-A'!C45</f>
        <v>-2092726.7661199998</v>
      </c>
      <c r="D9" s="44">
        <v>-4949914.42</v>
      </c>
      <c r="E9" s="44">
        <v>-7424871.6299999999</v>
      </c>
      <c r="F9" s="44">
        <v>-1930189.5419999999</v>
      </c>
      <c r="G9" s="44">
        <v>-1957382.284</v>
      </c>
      <c r="H9" s="44">
        <v>-2500358.58</v>
      </c>
      <c r="I9" s="44">
        <v>-1932266.64</v>
      </c>
      <c r="J9" s="44">
        <v>-2418704.52</v>
      </c>
      <c r="K9" s="44">
        <v>-1682413.87</v>
      </c>
    </row>
    <row r="10" spans="1:13" x14ac:dyDescent="0.2">
      <c r="A10" s="40"/>
      <c r="B10" s="43" t="s">
        <v>23</v>
      </c>
      <c r="C10" s="21">
        <f>'Schedule A-F'!C7</f>
        <v>76923.822599999985</v>
      </c>
      <c r="D10" s="44">
        <v>276364.13799999998</v>
      </c>
      <c r="E10" s="44">
        <v>414546.20699999999</v>
      </c>
      <c r="F10" s="44">
        <v>21447.523562500013</v>
      </c>
      <c r="G10" s="44">
        <v>337878.09</v>
      </c>
      <c r="H10" s="44">
        <v>379558.48</v>
      </c>
      <c r="I10" s="44">
        <v>230040.58</v>
      </c>
      <c r="J10" s="44">
        <v>419714.57</v>
      </c>
      <c r="K10" s="44">
        <v>37526.76</v>
      </c>
      <c r="L10" s="40"/>
      <c r="M10" s="40"/>
    </row>
    <row r="11" spans="1:13" x14ac:dyDescent="0.2">
      <c r="A11" s="40"/>
      <c r="B11" s="43" t="s">
        <v>24</v>
      </c>
      <c r="C11" s="21">
        <f>'SCHEDULE B-F'!C7</f>
        <v>285</v>
      </c>
      <c r="D11" s="44">
        <v>-41267.968000000001</v>
      </c>
      <c r="E11" s="44">
        <v>-61901.951999999997</v>
      </c>
      <c r="F11" s="44">
        <v>43085</v>
      </c>
      <c r="G11" s="44">
        <v>50268.434999999998</v>
      </c>
      <c r="H11" s="44">
        <v>12618.92</v>
      </c>
      <c r="I11" s="44">
        <v>16245.9</v>
      </c>
      <c r="J11" s="44">
        <v>21705.75</v>
      </c>
      <c r="K11" s="44">
        <v>57227.09</v>
      </c>
      <c r="L11" s="40"/>
      <c r="M11" s="40"/>
    </row>
    <row r="12" spans="1:13" x14ac:dyDescent="0.2">
      <c r="A12" s="40"/>
      <c r="B12" s="43" t="s">
        <v>25</v>
      </c>
      <c r="C12" s="21">
        <f>'SCHEDULE C-F'!C7</f>
        <v>1382857.75</v>
      </c>
      <c r="D12" s="44">
        <v>554635.66</v>
      </c>
      <c r="E12" s="44">
        <v>831953.49</v>
      </c>
      <c r="F12" s="44">
        <v>1248795</v>
      </c>
      <c r="G12" s="44">
        <v>1184715.99</v>
      </c>
      <c r="H12" s="44">
        <v>1385714.03</v>
      </c>
      <c r="I12" s="44">
        <v>1359583.97</v>
      </c>
      <c r="J12" s="44">
        <v>1162807.83</v>
      </c>
      <c r="K12" s="44">
        <v>1231936.22</v>
      </c>
      <c r="L12" s="40"/>
      <c r="M12" s="40"/>
    </row>
    <row r="13" spans="1:13" x14ac:dyDescent="0.2">
      <c r="A13" s="40"/>
      <c r="B13" s="43" t="s">
        <v>26</v>
      </c>
      <c r="C13" s="21">
        <f>'SCHEDULE D-F'!C7</f>
        <v>489324</v>
      </c>
      <c r="D13" s="44">
        <v>339209.79</v>
      </c>
      <c r="E13" s="44">
        <v>508814.685</v>
      </c>
      <c r="F13" s="44">
        <v>596970</v>
      </c>
      <c r="G13" s="44">
        <v>635162.62</v>
      </c>
      <c r="H13" s="44">
        <v>919885.80799999996</v>
      </c>
      <c r="I13" s="44">
        <v>904793.5</v>
      </c>
      <c r="J13" s="44">
        <v>778145.49</v>
      </c>
      <c r="K13" s="44">
        <v>894557.26</v>
      </c>
      <c r="L13" s="40"/>
      <c r="M13" s="40"/>
    </row>
    <row r="14" spans="1:13" x14ac:dyDescent="0.2">
      <c r="A14" s="40"/>
      <c r="B14" s="43" t="s">
        <v>27</v>
      </c>
      <c r="C14" s="21">
        <f>'[1]CFMU GENERAL-A'!C34</f>
        <v>35200</v>
      </c>
      <c r="D14" s="44">
        <v>191333.12</v>
      </c>
      <c r="E14" s="44">
        <v>286999.67999999999</v>
      </c>
      <c r="F14" s="44">
        <v>-4000</v>
      </c>
      <c r="G14" s="44">
        <v>104490.58</v>
      </c>
      <c r="H14" s="44">
        <v>-33039.46</v>
      </c>
      <c r="I14" s="44">
        <v>67858.850000000006</v>
      </c>
      <c r="J14" s="44">
        <v>-37311.730000000003</v>
      </c>
      <c r="K14" s="44">
        <v>40774.07</v>
      </c>
      <c r="L14" s="40"/>
      <c r="M14" s="40"/>
    </row>
    <row r="15" spans="1:13" x14ac:dyDescent="0.2">
      <c r="A15" s="40"/>
      <c r="B15" s="43" t="s">
        <v>28</v>
      </c>
      <c r="C15" s="21">
        <v>0</v>
      </c>
      <c r="D15" s="44"/>
      <c r="E15" s="44">
        <v>80000</v>
      </c>
      <c r="F15" s="44">
        <v>80000</v>
      </c>
      <c r="G15" s="44">
        <v>117049.03</v>
      </c>
      <c r="H15" s="44">
        <v>195907.07</v>
      </c>
      <c r="I15" s="44">
        <v>117458.05</v>
      </c>
      <c r="J15" s="44">
        <v>-80161.09</v>
      </c>
      <c r="K15" s="44">
        <v>-83705.98</v>
      </c>
      <c r="L15" s="40"/>
      <c r="M15" s="40"/>
    </row>
    <row r="16" spans="1:13" x14ac:dyDescent="0.2">
      <c r="A16" s="40"/>
      <c r="B16" s="43" t="s">
        <v>29</v>
      </c>
      <c r="C16" s="21">
        <f>'Student Health Plan-A'!C18</f>
        <v>32517.219999999972</v>
      </c>
      <c r="D16" s="44">
        <v>1962962.13</v>
      </c>
      <c r="E16" s="44">
        <v>2944443.1949999998</v>
      </c>
      <c r="F16" s="44">
        <v>-176236.15319999983</v>
      </c>
      <c r="G16" s="44">
        <v>-152495.38</v>
      </c>
      <c r="H16" s="44">
        <v>-321750.95</v>
      </c>
      <c r="I16" s="44">
        <v>-284053.48</v>
      </c>
      <c r="J16" s="44">
        <v>-494730.14</v>
      </c>
      <c r="K16" s="44">
        <v>-164380.93</v>
      </c>
      <c r="L16" s="40"/>
      <c r="M16" s="40"/>
    </row>
    <row r="17" spans="1:13" x14ac:dyDescent="0.2">
      <c r="A17" s="40"/>
      <c r="B17" s="43" t="s">
        <v>30</v>
      </c>
      <c r="C17" s="21">
        <f>'DENTAL CURRENT-A'!C17</f>
        <v>-250</v>
      </c>
      <c r="D17" s="44">
        <v>2329106.12</v>
      </c>
      <c r="E17" s="44">
        <v>3493659.18</v>
      </c>
      <c r="F17" s="44">
        <v>-91028.99840000039</v>
      </c>
      <c r="G17" s="44">
        <v>-144649.943</v>
      </c>
      <c r="H17" s="44">
        <v>-88193.279999999999</v>
      </c>
      <c r="I17" s="44">
        <v>1221.3699999999999</v>
      </c>
      <c r="J17" s="44">
        <v>-86077.89</v>
      </c>
      <c r="K17" s="44">
        <v>-59241.8</v>
      </c>
      <c r="L17" s="40"/>
      <c r="M17" s="40"/>
    </row>
    <row r="18" spans="1:13" x14ac:dyDescent="0.2">
      <c r="A18" s="40"/>
      <c r="B18" s="43" t="s">
        <v>31</v>
      </c>
      <c r="C18" s="83">
        <f>'UNI CENTRE-A'!C12</f>
        <v>-9553.9775000000373</v>
      </c>
      <c r="D18" s="45">
        <v>13769.62</v>
      </c>
      <c r="E18" s="45">
        <f>'UNI CENTRE-A'!E12</f>
        <v>42644.989999999991</v>
      </c>
      <c r="F18" s="45">
        <v>-46349</v>
      </c>
      <c r="G18" s="45">
        <v>-215119.56</v>
      </c>
      <c r="H18" s="45">
        <v>-118707.88</v>
      </c>
      <c r="I18" s="45">
        <v>-111367.52</v>
      </c>
      <c r="J18" s="45">
        <v>-71368.47</v>
      </c>
      <c r="K18" s="45">
        <v>-80091.89</v>
      </c>
      <c r="L18" s="40"/>
      <c r="M18" s="40"/>
    </row>
    <row r="19" spans="1:13" x14ac:dyDescent="0.2">
      <c r="A19" s="40"/>
      <c r="B19" s="43"/>
      <c r="C19" s="21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">
      <c r="A20" s="40"/>
      <c r="B20" s="43" t="s">
        <v>32</v>
      </c>
      <c r="C20" s="84">
        <f>SUM(C9:C18)</f>
        <v>-85422.951019999804</v>
      </c>
      <c r="D20" s="84">
        <v>785201.11</v>
      </c>
      <c r="E20" s="84">
        <v>1257801.665</v>
      </c>
      <c r="F20" s="84">
        <v>-53147.870037499997</v>
      </c>
      <c r="G20" s="84">
        <v>152325.19200000001</v>
      </c>
      <c r="H20" s="84">
        <v>46658.038</v>
      </c>
      <c r="I20" s="84">
        <v>369514.58</v>
      </c>
      <c r="J20" s="84">
        <v>-805980.2</v>
      </c>
      <c r="K20" s="84">
        <v>192186.93</v>
      </c>
      <c r="L20" s="40"/>
      <c r="M20" s="40"/>
    </row>
    <row r="21" spans="1:13" x14ac:dyDescent="0.2">
      <c r="A21" s="40"/>
      <c r="B21" s="40"/>
      <c r="C21" s="21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">
      <c r="A22" s="40"/>
      <c r="B22" s="43" t="s">
        <v>33</v>
      </c>
      <c r="C22" s="21">
        <f>C9+C10+C11+C12+C13+C15</f>
        <v>-143336.19351999974</v>
      </c>
      <c r="D22" s="40"/>
      <c r="E22" s="21">
        <f>E9+E10+E11+E12+E13+E15+(5850000)-200000</f>
        <v>-1459.1999999992549</v>
      </c>
      <c r="F22" s="21">
        <f>F9+F10+F11+F12+F13+F15</f>
        <v>60107.981562500121</v>
      </c>
      <c r="G22" s="40"/>
      <c r="H22" s="40"/>
      <c r="I22" s="40"/>
      <c r="J22" s="40"/>
      <c r="K22" s="40"/>
      <c r="L22" s="40"/>
      <c r="M22" s="40"/>
    </row>
    <row r="23" spans="1:13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</sheetData>
  <sheetProtection algorithmName="SHA-512" hashValue="PImjFvzbwrS7Tmh8P4amF2wVV2p/zBKwc9sgy0aehBSN5Ej9BWuXgvHC7maHeBKeElTT59DaWva15mURmmd8mQ==" saltValue="PyymV9sera3qIGizy8SePg==" spinCount="100000" sheet="1" objects="1" scenarios="1"/>
  <mergeCells count="3">
    <mergeCell ref="A1:K1"/>
    <mergeCell ref="A2:K2"/>
    <mergeCell ref="A3:K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66"/>
  <sheetViews>
    <sheetView workbookViewId="0">
      <selection activeCell="F14" sqref="F14"/>
    </sheetView>
  </sheetViews>
  <sheetFormatPr defaultColWidth="9" defaultRowHeight="12.75" x14ac:dyDescent="0.2"/>
  <cols>
    <col min="1" max="1" width="13.1640625" customWidth="1"/>
    <col min="2" max="2" width="37.83203125" bestFit="1" customWidth="1"/>
    <col min="3" max="3" width="12.6640625" customWidth="1"/>
    <col min="4" max="5" width="11.1640625" bestFit="1" customWidth="1"/>
    <col min="6" max="10" width="14.33203125" customWidth="1"/>
    <col min="11" max="11" width="36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355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356</v>
      </c>
      <c r="B9" s="3" t="s">
        <v>357</v>
      </c>
      <c r="C9" s="26">
        <v>-520000</v>
      </c>
      <c r="D9" s="9">
        <v>-164455</v>
      </c>
      <c r="E9" s="9">
        <v>-246682.5</v>
      </c>
      <c r="F9" s="9">
        <v>-500000</v>
      </c>
      <c r="G9" s="9">
        <v>-418141.435</v>
      </c>
      <c r="H9" s="9">
        <v>-475810.33</v>
      </c>
      <c r="I9" s="9">
        <v>-421423.88</v>
      </c>
      <c r="J9" s="9">
        <v>-404053.07</v>
      </c>
      <c r="K9" s="5"/>
    </row>
    <row r="10" spans="1:11" x14ac:dyDescent="0.2">
      <c r="A10" s="103" t="s">
        <v>358</v>
      </c>
      <c r="B10" s="3" t="s">
        <v>359</v>
      </c>
      <c r="C10" s="26">
        <v>-100000</v>
      </c>
      <c r="D10" s="9">
        <v>-15676.47</v>
      </c>
      <c r="E10" s="9">
        <v>-23514.705000000002</v>
      </c>
      <c r="F10" s="9">
        <v>-126000</v>
      </c>
      <c r="G10" s="9">
        <v>-114385.51</v>
      </c>
      <c r="H10" s="9">
        <v>-132877.23000000001</v>
      </c>
      <c r="I10" s="9">
        <v>-149435.85999999999</v>
      </c>
      <c r="J10" s="9">
        <v>-138238.65</v>
      </c>
      <c r="K10" s="5"/>
    </row>
    <row r="11" spans="1:11" x14ac:dyDescent="0.2">
      <c r="A11" s="103" t="s">
        <v>360</v>
      </c>
      <c r="B11" s="3" t="s">
        <v>361</v>
      </c>
      <c r="C11" s="26">
        <v>-250</v>
      </c>
      <c r="D11" s="9">
        <v>-250</v>
      </c>
      <c r="E11" s="9">
        <v>-375</v>
      </c>
      <c r="F11" s="9">
        <v>-200</v>
      </c>
      <c r="G11" s="9">
        <v>-50</v>
      </c>
      <c r="H11" s="9">
        <v>-100</v>
      </c>
      <c r="I11" s="5"/>
      <c r="J11" s="9">
        <v>-25</v>
      </c>
      <c r="K11" s="5"/>
    </row>
    <row r="12" spans="1:11" x14ac:dyDescent="0.2">
      <c r="A12" s="103" t="s">
        <v>362</v>
      </c>
      <c r="B12" s="3" t="s">
        <v>363</v>
      </c>
      <c r="C12" s="26">
        <v>-4300</v>
      </c>
      <c r="D12" s="5"/>
      <c r="E12" s="9"/>
      <c r="F12" s="9">
        <v>-3920</v>
      </c>
      <c r="G12" s="9">
        <v>-3920</v>
      </c>
      <c r="H12" s="9">
        <v>-3360</v>
      </c>
      <c r="I12" s="9">
        <v>-4788</v>
      </c>
      <c r="J12" s="9">
        <v>-20806</v>
      </c>
      <c r="K12" s="5"/>
    </row>
    <row r="13" spans="1:11" x14ac:dyDescent="0.2">
      <c r="A13" s="103" t="s">
        <v>364</v>
      </c>
      <c r="B13" s="3" t="s">
        <v>365</v>
      </c>
      <c r="C13" s="26">
        <v>-140000</v>
      </c>
      <c r="D13" s="9">
        <v>-56612.55</v>
      </c>
      <c r="E13" s="9">
        <v>-84918.824999999997</v>
      </c>
      <c r="F13" s="9">
        <v>-140000</v>
      </c>
      <c r="G13" s="9">
        <v>-147204.66</v>
      </c>
      <c r="H13" s="9">
        <v>-144896.39000000001</v>
      </c>
      <c r="I13" s="9">
        <v>-138355.07999999999</v>
      </c>
      <c r="J13" s="9">
        <v>-129618.87</v>
      </c>
      <c r="K13" s="5" t="s">
        <v>366</v>
      </c>
    </row>
    <row r="14" spans="1:11" x14ac:dyDescent="0.2">
      <c r="A14" s="103" t="s">
        <v>367</v>
      </c>
      <c r="B14" s="3" t="s">
        <v>368</v>
      </c>
      <c r="C14" s="26">
        <v>-79500</v>
      </c>
      <c r="D14" s="9">
        <v>-90624.59</v>
      </c>
      <c r="E14" s="9">
        <v>-135936.88500000001</v>
      </c>
      <c r="F14" s="9">
        <v>-34000</v>
      </c>
      <c r="G14" s="9">
        <v>-47174.5</v>
      </c>
      <c r="H14" s="9">
        <v>-49949.62</v>
      </c>
      <c r="I14" s="9">
        <v>-28920.42</v>
      </c>
      <c r="J14" s="9">
        <v>-21319.72</v>
      </c>
      <c r="K14" s="5"/>
    </row>
    <row r="15" spans="1:11" x14ac:dyDescent="0.2">
      <c r="A15" s="103" t="s">
        <v>369</v>
      </c>
      <c r="B15" s="3" t="s">
        <v>370</v>
      </c>
      <c r="C15" s="26">
        <v>550</v>
      </c>
      <c r="D15" s="9">
        <v>815.31</v>
      </c>
      <c r="E15" s="9">
        <v>1222.9649999999999</v>
      </c>
      <c r="F15" s="9">
        <v>550</v>
      </c>
      <c r="G15" s="9">
        <v>641.27</v>
      </c>
      <c r="H15" s="9">
        <v>469.03</v>
      </c>
      <c r="I15" s="9">
        <v>301.62</v>
      </c>
      <c r="J15" s="9">
        <v>734.62</v>
      </c>
      <c r="K15" s="5"/>
    </row>
    <row r="16" spans="1:11" x14ac:dyDescent="0.2">
      <c r="A16" s="103" t="s">
        <v>371</v>
      </c>
      <c r="B16" s="3" t="s">
        <v>372</v>
      </c>
      <c r="C16" s="26">
        <v>300</v>
      </c>
      <c r="D16" s="9">
        <v>315.31</v>
      </c>
      <c r="E16" s="9">
        <v>472.96499999999997</v>
      </c>
      <c r="F16" s="9">
        <v>2500</v>
      </c>
      <c r="G16" s="5"/>
      <c r="H16" s="5"/>
      <c r="I16" s="5"/>
      <c r="J16" s="5"/>
      <c r="K16" s="5"/>
    </row>
    <row r="17" spans="1:12" x14ac:dyDescent="0.2">
      <c r="A17" s="103" t="s">
        <v>373</v>
      </c>
      <c r="B17" s="3" t="s">
        <v>374</v>
      </c>
      <c r="C17" s="26">
        <v>2000</v>
      </c>
      <c r="D17" s="9">
        <v>1238.33</v>
      </c>
      <c r="E17" s="9">
        <v>1857.4949999999999</v>
      </c>
      <c r="F17" s="9"/>
      <c r="G17" s="9">
        <v>2741.67</v>
      </c>
      <c r="H17" s="9">
        <v>2680.78</v>
      </c>
      <c r="I17" s="9">
        <v>2721.77</v>
      </c>
      <c r="J17" s="9">
        <v>2962.02</v>
      </c>
      <c r="K17" s="5"/>
      <c r="L17" s="40"/>
    </row>
    <row r="18" spans="1:12" x14ac:dyDescent="0.2">
      <c r="A18" s="103" t="s">
        <v>375</v>
      </c>
      <c r="B18" s="3" t="s">
        <v>376</v>
      </c>
      <c r="C18" s="26">
        <v>3500</v>
      </c>
      <c r="D18" s="9">
        <v>2224.56</v>
      </c>
      <c r="E18" s="9">
        <v>3336.84</v>
      </c>
      <c r="F18" s="9">
        <v>3400</v>
      </c>
      <c r="G18" s="9">
        <v>1896.94</v>
      </c>
      <c r="H18" s="9">
        <v>2360.13</v>
      </c>
      <c r="I18" s="9">
        <v>4025.82</v>
      </c>
      <c r="J18" s="9">
        <v>2940.22</v>
      </c>
      <c r="K18" s="5"/>
      <c r="L18" s="40"/>
    </row>
    <row r="19" spans="1:12" x14ac:dyDescent="0.2">
      <c r="A19" s="103" t="s">
        <v>377</v>
      </c>
      <c r="B19" s="3" t="s">
        <v>378</v>
      </c>
      <c r="C19" s="26">
        <v>1500</v>
      </c>
      <c r="D19" s="9">
        <v>758.88</v>
      </c>
      <c r="E19" s="9">
        <v>1138.32</v>
      </c>
      <c r="F19" s="9">
        <v>2000</v>
      </c>
      <c r="G19" s="9">
        <v>2379.11</v>
      </c>
      <c r="H19" s="9">
        <v>1823.49</v>
      </c>
      <c r="I19" s="9">
        <v>1538.65</v>
      </c>
      <c r="J19" s="9">
        <v>804.04</v>
      </c>
      <c r="K19" s="5"/>
      <c r="L19" s="40"/>
    </row>
    <row r="20" spans="1:12" x14ac:dyDescent="0.2">
      <c r="A20" s="103" t="s">
        <v>379</v>
      </c>
      <c r="B20" s="3" t="s">
        <v>380</v>
      </c>
      <c r="C20" s="26">
        <v>4500</v>
      </c>
      <c r="D20" s="9">
        <v>3000</v>
      </c>
      <c r="E20" s="9">
        <v>4500</v>
      </c>
      <c r="F20" s="9">
        <v>4500</v>
      </c>
      <c r="G20" s="9">
        <v>4500</v>
      </c>
      <c r="H20" s="9">
        <v>4500</v>
      </c>
      <c r="I20" s="9">
        <v>4500</v>
      </c>
      <c r="J20" s="9">
        <v>5250</v>
      </c>
      <c r="K20" s="5"/>
      <c r="L20" s="40"/>
    </row>
    <row r="21" spans="1:12" x14ac:dyDescent="0.2">
      <c r="A21" s="103" t="s">
        <v>381</v>
      </c>
      <c r="B21" s="3" t="s">
        <v>382</v>
      </c>
      <c r="C21" s="26">
        <v>1800</v>
      </c>
      <c r="D21" s="9">
        <v>1221.21</v>
      </c>
      <c r="E21" s="9">
        <v>1831.8150000000001</v>
      </c>
      <c r="F21" s="9">
        <v>4000</v>
      </c>
      <c r="G21" s="9">
        <v>2217.54</v>
      </c>
      <c r="H21" s="9">
        <v>6509.18</v>
      </c>
      <c r="I21" s="9">
        <v>2910.26</v>
      </c>
      <c r="J21" s="9">
        <v>8406.85</v>
      </c>
      <c r="K21" s="5"/>
      <c r="L21" s="40"/>
    </row>
    <row r="22" spans="1:12" x14ac:dyDescent="0.2">
      <c r="A22" s="103" t="s">
        <v>383</v>
      </c>
      <c r="B22" s="3" t="s">
        <v>384</v>
      </c>
      <c r="C22" s="26">
        <v>22300</v>
      </c>
      <c r="D22" s="9">
        <v>10356.85</v>
      </c>
      <c r="E22" s="9">
        <v>15535.275</v>
      </c>
      <c r="F22" s="9">
        <v>23000</v>
      </c>
      <c r="G22" s="9">
        <v>21546.44</v>
      </c>
      <c r="H22" s="9">
        <v>21802</v>
      </c>
      <c r="I22" s="9">
        <v>21732</v>
      </c>
      <c r="J22" s="9">
        <v>21732</v>
      </c>
      <c r="K22" s="5"/>
      <c r="L22" s="40"/>
    </row>
    <row r="23" spans="1:12" x14ac:dyDescent="0.2">
      <c r="A23" s="103" t="s">
        <v>385</v>
      </c>
      <c r="B23" s="3" t="s">
        <v>386</v>
      </c>
      <c r="C23" s="26">
        <v>260</v>
      </c>
      <c r="D23" s="9">
        <v>240</v>
      </c>
      <c r="E23" s="9">
        <v>360</v>
      </c>
      <c r="F23" s="9">
        <v>400</v>
      </c>
      <c r="G23" s="9">
        <v>307.58</v>
      </c>
      <c r="H23" s="9">
        <v>307.8</v>
      </c>
      <c r="I23" s="9">
        <v>392.8</v>
      </c>
      <c r="J23" s="9">
        <v>390</v>
      </c>
      <c r="K23" s="5"/>
      <c r="L23" s="40"/>
    </row>
    <row r="24" spans="1:12" x14ac:dyDescent="0.2">
      <c r="A24" s="103" t="s">
        <v>387</v>
      </c>
      <c r="B24" s="3" t="s">
        <v>388</v>
      </c>
      <c r="C24" s="26">
        <v>300</v>
      </c>
      <c r="D24" s="9">
        <v>192.95</v>
      </c>
      <c r="E24" s="9">
        <v>289.42500000000001</v>
      </c>
      <c r="F24" s="9">
        <v>300</v>
      </c>
      <c r="G24" s="9">
        <v>243.8</v>
      </c>
      <c r="H24" s="9">
        <v>315</v>
      </c>
      <c r="I24" s="9">
        <v>203.4</v>
      </c>
      <c r="J24" s="9">
        <v>124.3</v>
      </c>
      <c r="K24" s="5"/>
      <c r="L24" s="40"/>
    </row>
    <row r="25" spans="1:12" x14ac:dyDescent="0.2">
      <c r="A25" s="103" t="s">
        <v>389</v>
      </c>
      <c r="B25" s="3" t="s">
        <v>390</v>
      </c>
      <c r="C25" s="26">
        <v>22500</v>
      </c>
      <c r="D25" s="9">
        <v>6078.39</v>
      </c>
      <c r="E25" s="9">
        <v>9117.5849999999991</v>
      </c>
      <c r="F25" s="9">
        <v>22500</v>
      </c>
      <c r="G25" s="9">
        <v>18700.55</v>
      </c>
      <c r="H25" s="9">
        <v>21248.11</v>
      </c>
      <c r="I25" s="9">
        <v>21073.279999999999</v>
      </c>
      <c r="J25" s="9">
        <v>19189</v>
      </c>
      <c r="K25" s="40"/>
      <c r="L25" s="5"/>
    </row>
    <row r="26" spans="1:12" x14ac:dyDescent="0.2">
      <c r="A26" s="103" t="s">
        <v>391</v>
      </c>
      <c r="B26" s="3" t="s">
        <v>392</v>
      </c>
      <c r="C26" s="26">
        <v>6000</v>
      </c>
      <c r="D26" s="9">
        <v>1480.56</v>
      </c>
      <c r="E26" s="9">
        <v>2220.84</v>
      </c>
      <c r="F26" s="9">
        <v>6000</v>
      </c>
      <c r="G26" s="9">
        <v>12590.2</v>
      </c>
      <c r="H26" s="9">
        <v>11051.98</v>
      </c>
      <c r="I26" s="9">
        <v>6400.91</v>
      </c>
      <c r="J26" s="9">
        <v>3331.77</v>
      </c>
      <c r="K26" s="5"/>
      <c r="L26" s="40"/>
    </row>
    <row r="27" spans="1:12" x14ac:dyDescent="0.2">
      <c r="A27" s="103" t="s">
        <v>393</v>
      </c>
      <c r="B27" s="3" t="s">
        <v>394</v>
      </c>
      <c r="C27" s="26">
        <v>22200</v>
      </c>
      <c r="D27" s="9">
        <v>11446.63</v>
      </c>
      <c r="E27" s="9">
        <v>17169.945</v>
      </c>
      <c r="F27" s="9">
        <v>21000</v>
      </c>
      <c r="G27" s="9">
        <v>19147.849999999999</v>
      </c>
      <c r="H27" s="9">
        <v>22990.44</v>
      </c>
      <c r="I27" s="9">
        <v>17701.46</v>
      </c>
      <c r="J27" s="9">
        <v>10683.13</v>
      </c>
      <c r="K27" s="5"/>
      <c r="L27" s="40"/>
    </row>
    <row r="28" spans="1:12" x14ac:dyDescent="0.2">
      <c r="A28" s="103" t="s">
        <v>395</v>
      </c>
      <c r="B28" s="3" t="s">
        <v>396</v>
      </c>
      <c r="C28" s="26">
        <v>500</v>
      </c>
      <c r="D28" s="5"/>
      <c r="E28" s="9"/>
      <c r="F28" s="9">
        <v>750</v>
      </c>
      <c r="G28" s="5"/>
      <c r="H28" s="5"/>
      <c r="I28" s="9">
        <v>667</v>
      </c>
      <c r="J28" s="5"/>
      <c r="K28" s="5"/>
      <c r="L28" s="40"/>
    </row>
    <row r="29" spans="1:12" x14ac:dyDescent="0.2">
      <c r="A29" s="103" t="s">
        <v>397</v>
      </c>
      <c r="B29" s="3" t="s">
        <v>398</v>
      </c>
      <c r="C29" s="26"/>
      <c r="D29" s="5"/>
      <c r="E29" s="9"/>
      <c r="F29" s="9">
        <v>180</v>
      </c>
      <c r="G29" s="9">
        <v>190</v>
      </c>
      <c r="H29" s="9">
        <v>400</v>
      </c>
      <c r="I29" s="9">
        <v>555</v>
      </c>
      <c r="J29" s="9">
        <v>672.6</v>
      </c>
      <c r="K29" s="5"/>
      <c r="L29" s="40"/>
    </row>
    <row r="30" spans="1:12" x14ac:dyDescent="0.2">
      <c r="A30" s="103" t="s">
        <v>399</v>
      </c>
      <c r="B30" s="3" t="s">
        <v>400</v>
      </c>
      <c r="C30" s="26">
        <v>684000</v>
      </c>
      <c r="D30" s="9">
        <v>415140.47</v>
      </c>
      <c r="E30" s="9">
        <v>622710.70499999996</v>
      </c>
      <c r="F30" s="9">
        <v>684000</v>
      </c>
      <c r="G30" s="9">
        <v>665244.44999999995</v>
      </c>
      <c r="H30" s="9">
        <v>648758.57999999996</v>
      </c>
      <c r="I30" s="9">
        <v>605046.29</v>
      </c>
      <c r="J30" s="9">
        <v>593079.68999999994</v>
      </c>
      <c r="K30" s="5"/>
      <c r="L30" s="40"/>
    </row>
    <row r="31" spans="1:12" x14ac:dyDescent="0.2">
      <c r="A31" s="103" t="s">
        <v>401</v>
      </c>
      <c r="B31" s="3" t="s">
        <v>402</v>
      </c>
      <c r="C31" s="26">
        <v>59375</v>
      </c>
      <c r="D31" s="9">
        <v>33447.97</v>
      </c>
      <c r="E31" s="9">
        <v>50171.955000000002</v>
      </c>
      <c r="F31" s="9">
        <v>59375</v>
      </c>
      <c r="G31" s="9">
        <v>55929.35</v>
      </c>
      <c r="H31" s="9">
        <v>57988.84</v>
      </c>
      <c r="I31" s="9">
        <v>53615.39</v>
      </c>
      <c r="J31" s="9">
        <v>52192.01</v>
      </c>
      <c r="K31" s="5"/>
      <c r="L31" s="40"/>
    </row>
    <row r="32" spans="1:12" x14ac:dyDescent="0.2">
      <c r="A32" s="103" t="s">
        <v>403</v>
      </c>
      <c r="B32" s="3" t="s">
        <v>404</v>
      </c>
      <c r="C32" s="26">
        <v>6750</v>
      </c>
      <c r="D32" s="9">
        <v>836.92</v>
      </c>
      <c r="E32" s="9">
        <v>1255.3800000000001</v>
      </c>
      <c r="F32" s="9">
        <v>6750</v>
      </c>
      <c r="G32" s="9">
        <v>6524.42</v>
      </c>
      <c r="H32" s="9">
        <v>5242.01</v>
      </c>
      <c r="I32" s="9">
        <v>6284.93</v>
      </c>
      <c r="J32" s="9">
        <v>4732.2700000000004</v>
      </c>
      <c r="K32" s="5"/>
      <c r="L32" s="40"/>
    </row>
    <row r="33" spans="1:11" x14ac:dyDescent="0.2">
      <c r="A33" s="103" t="s">
        <v>405</v>
      </c>
      <c r="B33" s="3" t="s">
        <v>406</v>
      </c>
      <c r="C33" s="26"/>
      <c r="D33" s="5"/>
      <c r="E33" s="9"/>
      <c r="F33" s="9"/>
      <c r="G33" s="5"/>
      <c r="H33" s="9">
        <v>10.15</v>
      </c>
      <c r="I33" s="9"/>
      <c r="J33" s="5"/>
      <c r="K33" s="5"/>
    </row>
    <row r="34" spans="1:11" x14ac:dyDescent="0.2">
      <c r="A34" s="103" t="s">
        <v>407</v>
      </c>
      <c r="B34" s="3" t="s">
        <v>408</v>
      </c>
      <c r="C34" s="26"/>
      <c r="D34" s="5"/>
      <c r="E34" s="9"/>
      <c r="F34" s="9"/>
      <c r="G34" s="5"/>
      <c r="H34" s="9">
        <v>292.35000000000002</v>
      </c>
      <c r="I34" s="5"/>
      <c r="J34" s="5"/>
      <c r="K34" s="5"/>
    </row>
    <row r="35" spans="1:11" x14ac:dyDescent="0.2">
      <c r="A35" s="103" t="s">
        <v>409</v>
      </c>
      <c r="B35" s="3" t="s">
        <v>410</v>
      </c>
      <c r="C35" s="26">
        <v>6000</v>
      </c>
      <c r="D35" s="9">
        <v>3898.08</v>
      </c>
      <c r="E35" s="9">
        <v>5847.12</v>
      </c>
      <c r="F35" s="9">
        <v>6000</v>
      </c>
      <c r="G35" s="9">
        <v>9754.25</v>
      </c>
      <c r="H35" s="9">
        <v>10862.62</v>
      </c>
      <c r="I35" s="9">
        <v>9498.56</v>
      </c>
      <c r="J35" s="9">
        <v>8472.7199999999993</v>
      </c>
      <c r="K35" s="5"/>
    </row>
    <row r="36" spans="1:11" x14ac:dyDescent="0.2">
      <c r="A36" s="103"/>
      <c r="B36" s="3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">
      <c r="A37" s="103"/>
      <c r="B37" s="3" t="s">
        <v>32</v>
      </c>
      <c r="C37" s="26">
        <f>SUM(C9:C35)</f>
        <v>285</v>
      </c>
      <c r="D37" s="9">
        <v>-41267.968000000001</v>
      </c>
      <c r="E37" s="9">
        <v>-61901.951999999997</v>
      </c>
      <c r="F37" s="9">
        <f>SUM(F9:F35)</f>
        <v>43085</v>
      </c>
      <c r="G37" s="9">
        <v>50268.434999999998</v>
      </c>
      <c r="H37" s="9">
        <v>12618.92</v>
      </c>
      <c r="I37" s="9">
        <v>16245.9</v>
      </c>
      <c r="J37" s="9">
        <v>21705.75</v>
      </c>
      <c r="K37" s="5"/>
    </row>
    <row r="38" spans="1:11" x14ac:dyDescent="0.2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</row>
  </sheetData>
  <sheetProtection algorithmName="SHA-512" hashValue="VmV0IoQKCh3E6MAWlkSpOddrK+krVIcFjjjkbJJMBTKrYt/B7RlQAJtXEGVYm37Ikm7EML7QSowGG19qDjc0dA==" saltValue="/KAjvvhVSHsP9gF5863bkA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32A9-DEC0-4D2E-A0DF-0C72851364D8}">
  <dimension ref="A1:M8"/>
  <sheetViews>
    <sheetView workbookViewId="0">
      <selection activeCell="C8" sqref="C8"/>
    </sheetView>
  </sheetViews>
  <sheetFormatPr defaultColWidth="9" defaultRowHeight="12.75" x14ac:dyDescent="0.2"/>
  <cols>
    <col min="3" max="3" width="16.1640625" customWidth="1"/>
    <col min="4" max="4" width="15.33203125" customWidth="1"/>
    <col min="5" max="5" width="11.33203125" customWidth="1"/>
    <col min="6" max="6" width="14.1640625" customWidth="1"/>
    <col min="7" max="7" width="15.33203125" customWidth="1"/>
    <col min="8" max="9" width="13.33203125" customWidth="1"/>
    <col min="10" max="10" width="13.1640625" customWidth="1"/>
    <col min="11" max="11" width="15.33203125" customWidth="1"/>
    <col min="13" max="13" width="18.1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411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47" t="s">
        <v>8</v>
      </c>
      <c r="D5" s="1" t="s">
        <v>9</v>
      </c>
      <c r="E5" s="1" t="s">
        <v>7</v>
      </c>
      <c r="F5" s="102" t="s">
        <v>108</v>
      </c>
      <c r="G5" s="1" t="s">
        <v>11</v>
      </c>
      <c r="H5" s="1" t="s">
        <v>12</v>
      </c>
      <c r="I5" s="1" t="s">
        <v>13</v>
      </c>
      <c r="J5" s="2" t="s">
        <v>14</v>
      </c>
      <c r="K5" s="2" t="s">
        <v>15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103" t="s">
        <v>111</v>
      </c>
      <c r="B7" s="3" t="s">
        <v>112</v>
      </c>
      <c r="C7" s="4">
        <f>'EFRT-A'!C31+'MACCYCLE-F'!C7+'SHEC-A'!C22+'SWHAT-A'!C21+'MACCESS-A'!C21+'PCC-A'!C21+'MAROONS-A'!C24+'SPARK-A'!C18+'CLUBS-A'!C28+'ELECTIONS-A'!C27+'EXECUTIVE-A'!C46+'WGEN-A'!C21+'MKTCOM-A'!C26+'TCHA-MAC-A'!C19+'DIVERSITY-A'!C22+'FCC-A'!C22+'FYC-A'!C19+'ICT DEPT-A'!C20+ADVOCACY!E17</f>
        <v>1382857.75</v>
      </c>
      <c r="D7" s="4">
        <v>554635.66</v>
      </c>
      <c r="E7" s="4">
        <v>831953.49</v>
      </c>
      <c r="F7" s="9">
        <v>1248795</v>
      </c>
      <c r="G7" s="4">
        <v>1184715.99</v>
      </c>
      <c r="H7" s="4">
        <v>1385714.03</v>
      </c>
      <c r="I7" s="4">
        <v>1359583.97</v>
      </c>
      <c r="J7" s="4">
        <v>1162807.83</v>
      </c>
      <c r="K7" s="4">
        <v>1231936.22</v>
      </c>
      <c r="L7" s="6">
        <v>0</v>
      </c>
      <c r="M7" s="4"/>
    </row>
    <row r="8" spans="1:13" x14ac:dyDescent="0.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</sheetData>
  <sheetProtection algorithmName="SHA-512" hashValue="Vu1J2xFlRZMMDyvlWQ95nh6hl2s9c8a/0m+z58Yjlt4Ojk+o8zqcZ+66VFSoRJFNwOI4Li3w8tjWLO3qlzMQag==" saltValue="J8aVaNGsPJHp7yJIDcwYCQ==" spinCount="100000" sheet="1" objects="1" scenarios="1"/>
  <mergeCells count="3">
    <mergeCell ref="A1:M1"/>
    <mergeCell ref="A2:M2"/>
    <mergeCell ref="A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CC60-C796-4E88-9C2A-BCB16F151C35}">
  <dimension ref="A1:N40"/>
  <sheetViews>
    <sheetView workbookViewId="0">
      <selection activeCell="F25" sqref="F25"/>
    </sheetView>
  </sheetViews>
  <sheetFormatPr defaultColWidth="9" defaultRowHeight="12.75" x14ac:dyDescent="0.2"/>
  <cols>
    <col min="1" max="1" width="18.33203125" customWidth="1"/>
    <col min="2" max="2" width="27" customWidth="1"/>
    <col min="3" max="3" width="12.6640625" style="40" customWidth="1"/>
    <col min="4" max="4" width="13" style="40" customWidth="1"/>
    <col min="5" max="5" width="21.1640625" customWidth="1"/>
    <col min="6" max="6" width="55.33203125" customWidth="1"/>
  </cols>
  <sheetData>
    <row r="1" spans="1:14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0"/>
      <c r="N1" s="40"/>
    </row>
    <row r="2" spans="1:14" x14ac:dyDescent="0.2">
      <c r="A2" s="111" t="s">
        <v>412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40"/>
      <c r="N2" s="40"/>
    </row>
    <row r="3" spans="1:14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40"/>
      <c r="N3" s="40"/>
    </row>
    <row r="4" spans="1:14" x14ac:dyDescent="0.2">
      <c r="A4" s="71"/>
      <c r="B4" s="71"/>
      <c r="C4" s="71" t="s">
        <v>3</v>
      </c>
      <c r="D4" s="1" t="s">
        <v>4</v>
      </c>
      <c r="E4" s="104" t="s">
        <v>413</v>
      </c>
      <c r="F4" s="104"/>
      <c r="G4" s="104"/>
      <c r="H4" s="104"/>
      <c r="I4" s="104"/>
      <c r="J4" s="104"/>
      <c r="K4" s="71"/>
      <c r="L4" s="71"/>
      <c r="M4" s="40"/>
      <c r="N4" s="40"/>
    </row>
    <row r="5" spans="1:14" x14ac:dyDescent="0.2">
      <c r="A5" s="71"/>
      <c r="B5" s="71"/>
      <c r="C5" s="71" t="s">
        <v>8</v>
      </c>
      <c r="D5" s="1" t="s">
        <v>9</v>
      </c>
      <c r="E5" s="104" t="s">
        <v>108</v>
      </c>
      <c r="F5" s="104"/>
      <c r="G5" s="104"/>
      <c r="H5" s="104"/>
      <c r="I5" s="104"/>
      <c r="J5" s="104"/>
      <c r="K5" s="104"/>
      <c r="L5" s="71"/>
      <c r="M5" s="40"/>
      <c r="N5" s="40"/>
    </row>
    <row r="6" spans="1:14" x14ac:dyDescent="0.2">
      <c r="A6" s="71"/>
      <c r="B6" s="71"/>
      <c r="C6" s="77" t="s">
        <v>16</v>
      </c>
      <c r="D6" s="2" t="s">
        <v>17</v>
      </c>
      <c r="E6" s="72" t="s">
        <v>16</v>
      </c>
      <c r="F6" s="72" t="s">
        <v>414</v>
      </c>
      <c r="G6" s="72" t="s">
        <v>414</v>
      </c>
      <c r="H6" s="72" t="s">
        <v>414</v>
      </c>
      <c r="I6" s="72" t="s">
        <v>414</v>
      </c>
      <c r="J6" s="72" t="s">
        <v>414</v>
      </c>
      <c r="K6" s="72" t="s">
        <v>414</v>
      </c>
      <c r="L6" s="72" t="s">
        <v>414</v>
      </c>
      <c r="M6" s="40"/>
      <c r="N6" s="40"/>
    </row>
    <row r="7" spans="1:14" s="40" customFormat="1" x14ac:dyDescent="0.2">
      <c r="A7" s="64"/>
      <c r="B7" s="64"/>
      <c r="C7" s="85"/>
      <c r="D7" s="85"/>
      <c r="E7" s="65"/>
      <c r="F7" s="65"/>
      <c r="G7" s="65"/>
      <c r="H7" s="65"/>
      <c r="I7" s="65"/>
      <c r="J7" s="65"/>
      <c r="K7" s="65"/>
      <c r="L7" s="65"/>
    </row>
    <row r="8" spans="1:14" x14ac:dyDescent="0.2">
      <c r="A8" s="64" t="s">
        <v>415</v>
      </c>
      <c r="B8" s="64" t="s">
        <v>416</v>
      </c>
      <c r="C8" s="85">
        <v>80000</v>
      </c>
      <c r="D8" s="85">
        <v>0</v>
      </c>
      <c r="E8" s="66">
        <v>80000</v>
      </c>
      <c r="F8" s="64"/>
      <c r="G8" s="64"/>
      <c r="H8" s="64"/>
      <c r="I8" s="64"/>
      <c r="J8" s="64"/>
      <c r="K8" s="64"/>
      <c r="L8" s="64"/>
      <c r="M8" s="40"/>
      <c r="N8" s="40"/>
    </row>
    <row r="9" spans="1:14" ht="20.25" customHeight="1" x14ac:dyDescent="0.2">
      <c r="A9" s="64" t="s">
        <v>417</v>
      </c>
      <c r="B9" s="64" t="s">
        <v>418</v>
      </c>
      <c r="C9" s="85">
        <v>10000</v>
      </c>
      <c r="D9" s="85">
        <v>959.24</v>
      </c>
      <c r="E9" s="66">
        <v>10000</v>
      </c>
      <c r="F9" s="64"/>
      <c r="G9" s="64"/>
      <c r="H9" s="64"/>
      <c r="I9" s="64"/>
      <c r="J9" s="64"/>
      <c r="K9" s="64"/>
      <c r="L9" s="64"/>
      <c r="M9" s="40"/>
      <c r="N9" s="40"/>
    </row>
    <row r="10" spans="1:14" ht="20.25" customHeight="1" x14ac:dyDescent="0.2">
      <c r="A10" s="64" t="s">
        <v>419</v>
      </c>
      <c r="B10" s="64" t="s">
        <v>420</v>
      </c>
      <c r="C10" s="85">
        <v>8500</v>
      </c>
      <c r="D10" s="85">
        <v>1991.25</v>
      </c>
      <c r="E10" s="66">
        <v>8500</v>
      </c>
      <c r="F10" s="64"/>
      <c r="G10" s="64"/>
      <c r="H10" s="64"/>
      <c r="I10" s="64"/>
      <c r="J10" s="64"/>
      <c r="K10" s="64"/>
      <c r="L10" s="64"/>
      <c r="M10" s="40"/>
      <c r="N10" s="40"/>
    </row>
    <row r="11" spans="1:14" ht="20.25" customHeight="1" x14ac:dyDescent="0.2">
      <c r="A11" s="64" t="s">
        <v>421</v>
      </c>
      <c r="B11" s="64" t="s">
        <v>422</v>
      </c>
      <c r="C11" s="85">
        <v>2500</v>
      </c>
      <c r="D11" s="85">
        <v>0</v>
      </c>
      <c r="E11" s="64">
        <v>0</v>
      </c>
      <c r="F11" s="64" t="s">
        <v>423</v>
      </c>
      <c r="G11" s="64"/>
      <c r="H11" s="64"/>
      <c r="I11" s="64"/>
      <c r="J11" s="64"/>
      <c r="K11" s="64"/>
      <c r="L11" s="64"/>
      <c r="M11" s="40"/>
      <c r="N11" s="40"/>
    </row>
    <row r="12" spans="1:14" ht="25.5" customHeight="1" x14ac:dyDescent="0.2">
      <c r="A12" s="64" t="s">
        <v>424</v>
      </c>
      <c r="B12" s="64" t="s">
        <v>425</v>
      </c>
      <c r="C12" s="85">
        <v>5000</v>
      </c>
      <c r="D12" s="85">
        <v>0</v>
      </c>
      <c r="E12" s="66">
        <v>5000</v>
      </c>
      <c r="F12" s="64"/>
      <c r="G12" s="64"/>
      <c r="H12" s="64"/>
      <c r="I12" s="64"/>
      <c r="J12" s="64"/>
      <c r="K12" s="64"/>
      <c r="L12" s="64"/>
      <c r="M12" s="40"/>
      <c r="N12" s="40"/>
    </row>
    <row r="13" spans="1:14" ht="20.25" customHeight="1" x14ac:dyDescent="0.2">
      <c r="A13" s="64" t="s">
        <v>426</v>
      </c>
      <c r="B13" s="64" t="s">
        <v>427</v>
      </c>
      <c r="C13" s="85">
        <v>500</v>
      </c>
      <c r="D13" s="85">
        <v>0</v>
      </c>
      <c r="E13" s="64">
        <v>500</v>
      </c>
      <c r="F13" s="64"/>
      <c r="G13" s="64"/>
      <c r="H13" s="64"/>
      <c r="I13" s="64"/>
      <c r="J13" s="64"/>
      <c r="K13" s="64"/>
      <c r="L13" s="64"/>
      <c r="M13" s="40"/>
      <c r="N13" s="40"/>
    </row>
    <row r="14" spans="1:14" ht="20.25" customHeight="1" x14ac:dyDescent="0.2">
      <c r="A14" s="64" t="s">
        <v>428</v>
      </c>
      <c r="B14" s="64" t="s">
        <v>429</v>
      </c>
      <c r="C14" s="85">
        <v>50000</v>
      </c>
      <c r="D14" s="85">
        <v>0</v>
      </c>
      <c r="E14" s="66">
        <v>50000</v>
      </c>
      <c r="F14" s="64"/>
      <c r="G14" s="64"/>
      <c r="H14" s="64"/>
      <c r="I14" s="64"/>
      <c r="J14" s="64"/>
      <c r="K14" s="64"/>
      <c r="L14" s="64"/>
      <c r="M14" s="40"/>
      <c r="N14" s="40"/>
    </row>
    <row r="15" spans="1:14" ht="20.25" customHeight="1" x14ac:dyDescent="0.2">
      <c r="A15" s="64" t="s">
        <v>430</v>
      </c>
      <c r="B15" s="64" t="s">
        <v>431</v>
      </c>
      <c r="C15" s="85">
        <v>2000</v>
      </c>
      <c r="D15" s="85">
        <v>0</v>
      </c>
      <c r="E15" s="66">
        <v>2000</v>
      </c>
      <c r="F15" s="64"/>
      <c r="G15" s="64"/>
      <c r="H15" s="64"/>
      <c r="I15" s="64"/>
      <c r="J15" s="64"/>
      <c r="K15" s="64"/>
      <c r="L15" s="64"/>
      <c r="M15" s="40"/>
      <c r="N15" s="40"/>
    </row>
    <row r="16" spans="1:14" x14ac:dyDescent="0.2">
      <c r="A16" s="64"/>
      <c r="B16" s="64"/>
      <c r="C16" s="85"/>
      <c r="D16" s="85"/>
      <c r="E16" s="64"/>
      <c r="F16" s="64"/>
      <c r="G16" s="64"/>
      <c r="H16" s="64"/>
      <c r="I16" s="64"/>
      <c r="J16" s="64"/>
      <c r="K16" s="64"/>
      <c r="L16" s="64"/>
      <c r="M16" s="40"/>
      <c r="N16" s="40"/>
    </row>
    <row r="17" spans="1:14" x14ac:dyDescent="0.2">
      <c r="A17" s="64"/>
      <c r="B17" s="64" t="s">
        <v>432</v>
      </c>
      <c r="C17" s="85">
        <f>SUM(C8:C15)</f>
        <v>158500</v>
      </c>
      <c r="D17" s="85">
        <f>SUM(D8:D15)</f>
        <v>2950.49</v>
      </c>
      <c r="E17" s="70">
        <v>156000</v>
      </c>
      <c r="F17" s="64"/>
      <c r="G17" s="64"/>
      <c r="H17" s="64"/>
      <c r="I17" s="64"/>
      <c r="J17" s="64"/>
      <c r="K17" s="64"/>
      <c r="L17" s="64"/>
      <c r="M17" s="40"/>
      <c r="N17" s="40"/>
    </row>
    <row r="18" spans="1:14" x14ac:dyDescent="0.2">
      <c r="A18" s="40"/>
      <c r="B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20" spans="1:14" x14ac:dyDescent="0.2">
      <c r="A20" s="40"/>
      <c r="B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3.5" customHeight="1" x14ac:dyDescent="0.2">
      <c r="A21" s="40"/>
      <c r="B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x14ac:dyDescent="0.2">
      <c r="A22" s="40"/>
      <c r="B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x14ac:dyDescent="0.2">
      <c r="A23" s="40"/>
      <c r="B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x14ac:dyDescent="0.2">
      <c r="A24" s="40"/>
      <c r="B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x14ac:dyDescent="0.2">
      <c r="A25" s="40"/>
      <c r="B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">
      <c r="A26" s="40"/>
      <c r="B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x14ac:dyDescent="0.2">
      <c r="A27" s="40"/>
      <c r="B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x14ac:dyDescent="0.2">
      <c r="A28" s="40"/>
      <c r="B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2">
      <c r="A29" s="40"/>
      <c r="B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x14ac:dyDescent="0.2">
      <c r="A30" s="40"/>
      <c r="B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x14ac:dyDescent="0.2">
      <c r="A31" s="40"/>
      <c r="B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x14ac:dyDescent="0.2">
      <c r="A32" s="40"/>
      <c r="B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">
      <c r="A33" s="40"/>
      <c r="B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">
      <c r="A34" s="40"/>
      <c r="B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x14ac:dyDescent="0.2">
      <c r="A35" s="40"/>
      <c r="B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x14ac:dyDescent="0.2">
      <c r="A36" s="40"/>
      <c r="B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x14ac:dyDescent="0.2">
      <c r="A37" s="40"/>
      <c r="B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x14ac:dyDescent="0.2">
      <c r="A38" s="40"/>
      <c r="B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x14ac:dyDescent="0.2">
      <c r="A39" s="40"/>
      <c r="B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x14ac:dyDescent="0.2">
      <c r="A40" s="40"/>
      <c r="B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</sheetData>
  <sheetProtection algorithmName="SHA-512" hashValue="ajDeSl/SPWkCyasjlL5nThejX0v3zX0G4hdGHFoCmwtwuquMLTdWTETrCjR00TJnTHizlpBctZ4r9CZYTXzqYA==" saltValue="6tCL0a4QkIbKC9S6thKdyA==" spinCount="100000" sheet="1" objects="1" scenarios="1"/>
  <mergeCells count="3">
    <mergeCell ref="A1:L1"/>
    <mergeCell ref="A2:L2"/>
    <mergeCell ref="A3:L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workbookViewId="0">
      <selection activeCell="F25" sqref="F25"/>
    </sheetView>
  </sheetViews>
  <sheetFormatPr defaultColWidth="9" defaultRowHeight="12.75" x14ac:dyDescent="0.2"/>
  <cols>
    <col min="1" max="1" width="14.6640625" bestFit="1" customWidth="1"/>
    <col min="2" max="2" width="38" bestFit="1" customWidth="1"/>
    <col min="3" max="3" width="12.6640625" customWidth="1"/>
    <col min="4" max="5" width="10.6640625" bestFit="1" customWidth="1"/>
    <col min="6" max="10" width="14.33203125" customWidth="1"/>
    <col min="11" max="11" width="39.832031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433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11" customFormat="1" x14ac:dyDescent="0.2">
      <c r="A9" s="103" t="s">
        <v>434</v>
      </c>
      <c r="B9" s="40" t="s">
        <v>435</v>
      </c>
      <c r="C9" s="55">
        <v>100</v>
      </c>
      <c r="D9" s="40"/>
      <c r="E9" s="40"/>
      <c r="F9" s="21">
        <v>100</v>
      </c>
      <c r="G9" s="40"/>
      <c r="H9" s="40"/>
      <c r="I9" s="40"/>
      <c r="J9" s="40"/>
      <c r="K9" s="40"/>
    </row>
    <row r="10" spans="1:11" x14ac:dyDescent="0.2">
      <c r="A10" s="103" t="s">
        <v>436</v>
      </c>
      <c r="B10" s="3" t="s">
        <v>437</v>
      </c>
      <c r="C10" s="56">
        <v>1257</v>
      </c>
      <c r="D10" s="9">
        <v>797.7</v>
      </c>
      <c r="E10" s="9">
        <v>1196.55</v>
      </c>
      <c r="F10" s="9">
        <v>1108.3</v>
      </c>
      <c r="G10" s="9">
        <v>1898.9</v>
      </c>
      <c r="H10" s="9">
        <v>1108.3</v>
      </c>
      <c r="I10" s="5"/>
      <c r="J10" s="5"/>
      <c r="K10" s="5"/>
    </row>
    <row r="11" spans="1:11" x14ac:dyDescent="0.2">
      <c r="A11" s="103" t="s">
        <v>438</v>
      </c>
      <c r="B11" s="3" t="s">
        <v>439</v>
      </c>
      <c r="C11" s="56">
        <v>8400</v>
      </c>
      <c r="D11" s="9">
        <v>4605.63</v>
      </c>
      <c r="E11" s="9">
        <v>6908.4449999999997</v>
      </c>
      <c r="F11" s="9">
        <v>8000</v>
      </c>
      <c r="G11" s="9">
        <v>10649.09</v>
      </c>
      <c r="H11" s="9">
        <v>49866.45</v>
      </c>
      <c r="I11" s="5"/>
      <c r="J11" s="5"/>
      <c r="K11" s="5"/>
    </row>
    <row r="12" spans="1:11" x14ac:dyDescent="0.2">
      <c r="A12" s="103" t="s">
        <v>440</v>
      </c>
      <c r="B12" s="3" t="s">
        <v>441</v>
      </c>
      <c r="C12" s="56">
        <v>1500</v>
      </c>
      <c r="D12" s="5"/>
      <c r="E12" s="9"/>
      <c r="F12" s="9">
        <v>1500</v>
      </c>
      <c r="G12" s="9">
        <v>1723.16</v>
      </c>
      <c r="H12" s="9">
        <v>514.05999999999995</v>
      </c>
      <c r="I12" s="5"/>
      <c r="J12" s="5"/>
      <c r="K12" s="5"/>
    </row>
    <row r="13" spans="1:11" x14ac:dyDescent="0.2">
      <c r="A13" s="103" t="s">
        <v>442</v>
      </c>
      <c r="B13" s="3" t="s">
        <v>443</v>
      </c>
      <c r="C13" s="56">
        <v>104355</v>
      </c>
      <c r="D13" s="9">
        <v>49759.01</v>
      </c>
      <c r="E13" s="9">
        <v>74638.514999999999</v>
      </c>
      <c r="F13" s="9">
        <v>99100</v>
      </c>
      <c r="G13" s="9">
        <v>91566.23</v>
      </c>
      <c r="H13" s="9">
        <v>82475.679999999993</v>
      </c>
      <c r="I13" s="5"/>
      <c r="J13" s="5"/>
      <c r="K13" s="5"/>
    </row>
    <row r="14" spans="1:11" s="11" customFormat="1" x14ac:dyDescent="0.2">
      <c r="A14" s="103" t="s">
        <v>444</v>
      </c>
      <c r="B14" s="3" t="s">
        <v>445</v>
      </c>
      <c r="C14" s="56">
        <v>1500</v>
      </c>
      <c r="D14" s="9"/>
      <c r="E14" s="9"/>
      <c r="F14" s="9">
        <v>1500</v>
      </c>
      <c r="G14" s="9"/>
      <c r="H14" s="9"/>
      <c r="I14" s="5"/>
      <c r="J14" s="5"/>
      <c r="K14" s="5"/>
    </row>
    <row r="15" spans="1:11" s="11" customFormat="1" x14ac:dyDescent="0.2">
      <c r="A15" s="103" t="s">
        <v>446</v>
      </c>
      <c r="B15" s="3" t="s">
        <v>447</v>
      </c>
      <c r="C15" s="56">
        <v>250</v>
      </c>
      <c r="D15" s="9"/>
      <c r="E15" s="9"/>
      <c r="F15" s="9">
        <v>250</v>
      </c>
      <c r="G15" s="9"/>
      <c r="H15" s="9"/>
      <c r="I15" s="5"/>
      <c r="J15" s="5"/>
      <c r="K15" s="5"/>
    </row>
    <row r="16" spans="1:11" x14ac:dyDescent="0.2">
      <c r="A16" s="103" t="s">
        <v>448</v>
      </c>
      <c r="B16" s="3" t="s">
        <v>449</v>
      </c>
      <c r="C16" s="86">
        <v>81988</v>
      </c>
      <c r="D16" s="9">
        <v>49714.27</v>
      </c>
      <c r="E16" s="9">
        <v>74571.404999999999</v>
      </c>
      <c r="F16" s="9">
        <v>79600</v>
      </c>
      <c r="G16" s="9">
        <v>79802.623999999996</v>
      </c>
      <c r="H16" s="9">
        <v>74806.53</v>
      </c>
      <c r="I16" s="5"/>
      <c r="J16" s="5"/>
      <c r="K16" s="5"/>
    </row>
    <row r="17" spans="1:11" x14ac:dyDescent="0.2">
      <c r="A17" s="103" t="s">
        <v>450</v>
      </c>
      <c r="B17" s="3" t="s">
        <v>451</v>
      </c>
      <c r="C17" s="56">
        <v>7350</v>
      </c>
      <c r="D17" s="9">
        <v>4126.3100000000004</v>
      </c>
      <c r="E17" s="9">
        <v>6189.4650000000001</v>
      </c>
      <c r="F17" s="9">
        <v>7000</v>
      </c>
      <c r="G17" s="9">
        <v>6767.61</v>
      </c>
      <c r="H17" s="9">
        <v>6043.4</v>
      </c>
      <c r="I17" s="5"/>
      <c r="J17" s="5"/>
      <c r="K17" s="5"/>
    </row>
    <row r="18" spans="1:11" x14ac:dyDescent="0.2">
      <c r="A18" s="103" t="s">
        <v>452</v>
      </c>
      <c r="B18" s="3" t="s">
        <v>453</v>
      </c>
      <c r="C18" s="56">
        <v>6200</v>
      </c>
      <c r="D18" s="5"/>
      <c r="E18" s="9"/>
      <c r="F18" s="9">
        <v>6200</v>
      </c>
      <c r="G18" s="5"/>
      <c r="H18" s="9">
        <v>209.46</v>
      </c>
      <c r="I18" s="5"/>
      <c r="J18" s="5"/>
      <c r="K18" s="5"/>
    </row>
    <row r="19" spans="1:11" x14ac:dyDescent="0.2">
      <c r="A19" s="103"/>
      <c r="B19" s="3"/>
      <c r="C19" s="57"/>
      <c r="D19" s="10"/>
      <c r="E19" s="10"/>
      <c r="F19" s="23"/>
      <c r="G19" s="10"/>
      <c r="H19" s="10"/>
      <c r="I19" s="10"/>
      <c r="J19" s="10"/>
      <c r="K19" s="10"/>
    </row>
    <row r="20" spans="1:11" x14ac:dyDescent="0.2">
      <c r="A20" s="103"/>
      <c r="B20" s="3" t="s">
        <v>32</v>
      </c>
      <c r="C20" s="58">
        <f>SUM(C9:C18)</f>
        <v>212900</v>
      </c>
      <c r="D20" s="9">
        <v>109002.92</v>
      </c>
      <c r="E20" s="9">
        <v>163504.38</v>
      </c>
      <c r="F20" s="9">
        <f>SUM(F9:F18)</f>
        <v>204358.3</v>
      </c>
      <c r="G20" s="9">
        <v>192407.614</v>
      </c>
      <c r="H20" s="9">
        <v>215023.88</v>
      </c>
      <c r="I20" s="5"/>
      <c r="J20" s="5"/>
      <c r="K20" s="5"/>
    </row>
    <row r="21" spans="1:11" x14ac:dyDescent="0.2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</row>
  </sheetData>
  <sheetProtection algorithmName="SHA-512" hashValue="RxEEjP0AzEwwVDM06RtSj2NIUY32BCewsFLoCFet1myoAQivpdgu2oVqVv2AW7SE8zFBf+3IS4uAqg4dI+4KJA==" saltValue="Df1BlIIBSIVd+nvfp13iSQ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1"/>
  <sheetViews>
    <sheetView workbookViewId="0">
      <selection activeCell="E22" sqref="E22"/>
    </sheetView>
  </sheetViews>
  <sheetFormatPr defaultColWidth="9" defaultRowHeight="12.75" x14ac:dyDescent="0.2"/>
  <cols>
    <col min="1" max="1" width="14.6640625" bestFit="1" customWidth="1"/>
    <col min="2" max="2" width="25.1640625" bestFit="1" customWidth="1"/>
    <col min="3" max="3" width="12.6640625" customWidth="1"/>
    <col min="4" max="4" width="9.33203125" customWidth="1"/>
    <col min="5" max="5" width="9.83203125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13" t="s">
        <v>454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455</v>
      </c>
      <c r="B9" s="24" t="s">
        <v>456</v>
      </c>
      <c r="C9" s="26">
        <v>-15000</v>
      </c>
      <c r="D9" s="97"/>
      <c r="E9" s="62">
        <v>-9000</v>
      </c>
      <c r="F9" s="9">
        <v>-14143.875</v>
      </c>
      <c r="G9" s="9">
        <v>-19000</v>
      </c>
      <c r="H9" s="9">
        <v>-19214.71</v>
      </c>
      <c r="I9" s="9">
        <v>-18821.400000000001</v>
      </c>
      <c r="J9" s="9">
        <v>-18525</v>
      </c>
      <c r="K9" s="5"/>
    </row>
    <row r="10" spans="1:11" x14ac:dyDescent="0.2">
      <c r="A10" s="103" t="s">
        <v>457</v>
      </c>
      <c r="B10" s="24" t="s">
        <v>458</v>
      </c>
      <c r="C10" s="26">
        <v>200</v>
      </c>
      <c r="D10" s="97"/>
      <c r="E10" s="62"/>
      <c r="F10" s="9">
        <v>350</v>
      </c>
      <c r="G10" s="9">
        <v>141.5</v>
      </c>
      <c r="H10" s="9">
        <v>339.6</v>
      </c>
      <c r="I10" s="9">
        <v>339.6</v>
      </c>
      <c r="J10" s="9">
        <v>339.6</v>
      </c>
      <c r="K10" s="5"/>
    </row>
    <row r="11" spans="1:11" x14ac:dyDescent="0.2">
      <c r="A11" s="103"/>
      <c r="B11" s="3"/>
      <c r="C11" s="42"/>
      <c r="D11" s="98"/>
      <c r="E11" s="101"/>
      <c r="F11" s="10"/>
      <c r="G11" s="10"/>
      <c r="H11" s="10"/>
      <c r="I11" s="10"/>
      <c r="J11" s="10"/>
      <c r="K11" s="10"/>
    </row>
    <row r="12" spans="1:11" x14ac:dyDescent="0.2">
      <c r="A12" s="103"/>
      <c r="B12" s="3" t="s">
        <v>32</v>
      </c>
      <c r="C12" s="26">
        <f>SUM(C9:C10)</f>
        <v>-14800</v>
      </c>
      <c r="D12" s="97"/>
      <c r="E12" s="62">
        <f>SUM(E9:E10)</f>
        <v>-9000</v>
      </c>
      <c r="F12" s="5"/>
      <c r="G12" s="9">
        <v>-18858.5</v>
      </c>
      <c r="H12" s="9">
        <v>-18875.11</v>
      </c>
      <c r="I12" s="9">
        <v>-18481.8</v>
      </c>
      <c r="J12" s="9">
        <v>-18185.400000000001</v>
      </c>
      <c r="K12" s="5"/>
    </row>
    <row r="13" spans="1:11" x14ac:dyDescent="0.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</row>
  </sheetData>
  <sheetProtection algorithmName="SHA-512" hashValue="MrbqU7pAEp+oFNPkVr/nhguKvv9N6MeB0uRbTdkG7logRcKRJdnHlL+j1UFvqXzoiBdGCfedG+Vd2W1n5XpK8A==" saltValue="CbyOWTN4YvfmuW8FAajgdw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60"/>
  <sheetViews>
    <sheetView topLeftCell="A4" workbookViewId="0">
      <selection activeCell="M19" sqref="M19"/>
    </sheetView>
  </sheetViews>
  <sheetFormatPr defaultColWidth="9" defaultRowHeight="12.75" x14ac:dyDescent="0.2"/>
  <cols>
    <col min="1" max="1" width="13.1640625" customWidth="1"/>
    <col min="2" max="2" width="41.33203125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459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461</v>
      </c>
      <c r="B9" s="3" t="s">
        <v>462</v>
      </c>
      <c r="C9" s="9">
        <f t="shared" ref="C9:C17" si="0">F9</f>
        <v>-40000</v>
      </c>
      <c r="D9" s="5"/>
      <c r="E9" s="9"/>
      <c r="F9" s="9">
        <v>-40000</v>
      </c>
      <c r="G9" s="9">
        <v>-21489.75</v>
      </c>
      <c r="H9" s="9">
        <v>-47338.400000000001</v>
      </c>
      <c r="I9" s="9">
        <v>-65340.9</v>
      </c>
      <c r="J9" s="9">
        <v>-59687.68</v>
      </c>
      <c r="K9" s="9">
        <v>-71672.649999999994</v>
      </c>
      <c r="L9" s="6">
        <v>0</v>
      </c>
      <c r="M9" s="5"/>
    </row>
    <row r="10" spans="1:13" x14ac:dyDescent="0.2">
      <c r="A10" s="103" t="s">
        <v>463</v>
      </c>
      <c r="B10" s="3" t="s">
        <v>464</v>
      </c>
      <c r="C10" s="9">
        <f t="shared" si="0"/>
        <v>0</v>
      </c>
      <c r="D10" s="5"/>
      <c r="E10" s="9"/>
      <c r="F10" s="9">
        <v>0</v>
      </c>
      <c r="G10" s="9">
        <v>-2712.28</v>
      </c>
      <c r="H10" s="5"/>
      <c r="I10" s="5"/>
      <c r="J10" s="9">
        <v>-16695</v>
      </c>
      <c r="K10" s="5"/>
      <c r="L10" s="6">
        <v>0</v>
      </c>
      <c r="M10" s="5"/>
    </row>
    <row r="11" spans="1:13" x14ac:dyDescent="0.2">
      <c r="A11" s="103" t="s">
        <v>465</v>
      </c>
      <c r="B11" s="3" t="s">
        <v>466</v>
      </c>
      <c r="C11" s="9">
        <f t="shared" si="0"/>
        <v>-29000</v>
      </c>
      <c r="D11" s="5"/>
      <c r="E11" s="9"/>
      <c r="F11" s="9">
        <v>-29000</v>
      </c>
      <c r="G11" s="9">
        <v>-54000</v>
      </c>
      <c r="H11" s="9">
        <v>-18000</v>
      </c>
      <c r="I11" s="9">
        <v>-19550</v>
      </c>
      <c r="J11" s="9">
        <v>-18000</v>
      </c>
      <c r="K11" s="9">
        <v>-21214.29</v>
      </c>
      <c r="L11" s="6">
        <v>0</v>
      </c>
      <c r="M11" s="5"/>
    </row>
    <row r="12" spans="1:13" x14ac:dyDescent="0.2">
      <c r="A12" s="103" t="s">
        <v>467</v>
      </c>
      <c r="B12" s="3" t="s">
        <v>468</v>
      </c>
      <c r="C12" s="9">
        <f t="shared" si="0"/>
        <v>600</v>
      </c>
      <c r="D12" s="5"/>
      <c r="E12" s="9"/>
      <c r="F12" s="9">
        <v>600</v>
      </c>
      <c r="G12" s="9">
        <v>578.30999999999995</v>
      </c>
      <c r="H12" s="9">
        <v>122.98</v>
      </c>
      <c r="I12" s="9">
        <v>343.48</v>
      </c>
      <c r="J12" s="9">
        <v>495.69</v>
      </c>
      <c r="K12" s="9">
        <v>396.36</v>
      </c>
      <c r="L12" s="6">
        <v>0</v>
      </c>
      <c r="M12" s="5"/>
    </row>
    <row r="13" spans="1:13" x14ac:dyDescent="0.2">
      <c r="A13" s="103" t="s">
        <v>469</v>
      </c>
      <c r="B13" s="3" t="s">
        <v>470</v>
      </c>
      <c r="C13" s="9">
        <f t="shared" si="0"/>
        <v>425</v>
      </c>
      <c r="D13" s="9">
        <v>317.7</v>
      </c>
      <c r="E13" s="9">
        <v>476.55</v>
      </c>
      <c r="F13" s="9">
        <v>425</v>
      </c>
      <c r="G13" s="9">
        <v>458.9</v>
      </c>
      <c r="H13" s="9">
        <v>423.6</v>
      </c>
      <c r="I13" s="9">
        <v>423.6</v>
      </c>
      <c r="J13" s="9">
        <v>423.6</v>
      </c>
      <c r="K13" s="9">
        <v>353</v>
      </c>
      <c r="L13" s="6">
        <v>0</v>
      </c>
      <c r="M13" s="5"/>
    </row>
    <row r="14" spans="1:13" x14ac:dyDescent="0.2">
      <c r="A14" s="103" t="s">
        <v>471</v>
      </c>
      <c r="B14" s="3" t="s">
        <v>472</v>
      </c>
      <c r="C14" s="9">
        <f t="shared" si="0"/>
        <v>0</v>
      </c>
      <c r="D14" s="5"/>
      <c r="E14" s="9"/>
      <c r="F14" s="9">
        <v>0</v>
      </c>
      <c r="G14" s="9">
        <v>967.49</v>
      </c>
      <c r="H14" s="9">
        <v>358.85</v>
      </c>
      <c r="I14" s="9">
        <v>439.13</v>
      </c>
      <c r="J14" s="9">
        <v>780.85</v>
      </c>
      <c r="K14" s="9">
        <v>469.15</v>
      </c>
      <c r="L14" s="6">
        <v>0</v>
      </c>
      <c r="M14" s="5"/>
    </row>
    <row r="15" spans="1:13" x14ac:dyDescent="0.2">
      <c r="A15" s="103" t="s">
        <v>473</v>
      </c>
      <c r="B15" s="3" t="s">
        <v>474</v>
      </c>
      <c r="C15" s="9">
        <f t="shared" si="0"/>
        <v>10000</v>
      </c>
      <c r="D15" s="9">
        <v>2724.9</v>
      </c>
      <c r="E15" s="9">
        <v>4087.35</v>
      </c>
      <c r="F15" s="9">
        <v>10000</v>
      </c>
      <c r="G15" s="9">
        <v>8808.39</v>
      </c>
      <c r="H15" s="9">
        <v>12460.16</v>
      </c>
      <c r="I15" s="9">
        <v>10488.65</v>
      </c>
      <c r="J15" s="9">
        <v>9417.66</v>
      </c>
      <c r="K15" s="9">
        <v>17698.439999999999</v>
      </c>
      <c r="L15" s="6">
        <v>0</v>
      </c>
      <c r="M15" s="5"/>
    </row>
    <row r="16" spans="1:13" x14ac:dyDescent="0.2">
      <c r="A16" s="103" t="s">
        <v>475</v>
      </c>
      <c r="B16" s="3" t="s">
        <v>476</v>
      </c>
      <c r="C16" s="9">
        <f t="shared" si="0"/>
        <v>1000</v>
      </c>
      <c r="D16" s="62">
        <v>2625.99</v>
      </c>
      <c r="E16" s="9">
        <v>3938.9850000000001</v>
      </c>
      <c r="F16" s="9">
        <v>1000</v>
      </c>
      <c r="G16" s="9">
        <v>492.38</v>
      </c>
      <c r="H16" s="9">
        <v>843.75</v>
      </c>
      <c r="I16" s="9">
        <v>581</v>
      </c>
      <c r="J16" s="9">
        <v>119.56</v>
      </c>
      <c r="K16" s="9">
        <v>598.04</v>
      </c>
      <c r="L16" s="6">
        <v>0</v>
      </c>
      <c r="M16" s="5"/>
    </row>
    <row r="17" spans="1:13" x14ac:dyDescent="0.2">
      <c r="A17" s="103" t="s">
        <v>477</v>
      </c>
      <c r="B17" s="3" t="s">
        <v>478</v>
      </c>
      <c r="C17" s="9">
        <f t="shared" si="0"/>
        <v>600</v>
      </c>
      <c r="D17" s="5"/>
      <c r="E17" s="9"/>
      <c r="F17" s="9">
        <v>600</v>
      </c>
      <c r="G17" s="5"/>
      <c r="H17" s="5"/>
      <c r="I17" s="9">
        <v>1297.8699999999999</v>
      </c>
      <c r="J17" s="5"/>
      <c r="K17" s="9">
        <v>693.17</v>
      </c>
      <c r="L17" s="6">
        <v>0</v>
      </c>
      <c r="M17" s="5"/>
    </row>
    <row r="18" spans="1:13" ht="21.75" x14ac:dyDescent="0.2">
      <c r="A18" s="103" t="s">
        <v>479</v>
      </c>
      <c r="B18" s="3" t="s">
        <v>480</v>
      </c>
      <c r="C18" s="62">
        <v>3500</v>
      </c>
      <c r="D18" s="5"/>
      <c r="E18" s="9"/>
      <c r="F18" s="9">
        <v>7000</v>
      </c>
      <c r="G18" s="9">
        <v>2937.28</v>
      </c>
      <c r="H18" s="9">
        <v>4078.06</v>
      </c>
      <c r="I18" s="9">
        <v>7287.81</v>
      </c>
      <c r="J18" s="9">
        <v>22992.22</v>
      </c>
      <c r="K18" s="9">
        <v>10394.19</v>
      </c>
      <c r="L18" s="6">
        <v>0</v>
      </c>
      <c r="M18" s="48" t="s">
        <v>481</v>
      </c>
    </row>
    <row r="19" spans="1:13" x14ac:dyDescent="0.2">
      <c r="A19" s="103" t="s">
        <v>482</v>
      </c>
      <c r="B19" s="3" t="s">
        <v>483</v>
      </c>
      <c r="C19" s="9">
        <f t="shared" ref="C19:C29" si="1">F19</f>
        <v>4000</v>
      </c>
      <c r="D19" s="5"/>
      <c r="E19" s="9"/>
      <c r="F19" s="9">
        <v>4000</v>
      </c>
      <c r="G19" s="9">
        <v>4420</v>
      </c>
      <c r="H19" s="9">
        <v>4319.1499999999996</v>
      </c>
      <c r="I19" s="9">
        <v>4113.1899999999996</v>
      </c>
      <c r="J19" s="9">
        <v>2212.56</v>
      </c>
      <c r="K19" s="9">
        <v>3388.32</v>
      </c>
      <c r="L19" s="6">
        <v>0</v>
      </c>
      <c r="M19" s="5"/>
    </row>
    <row r="20" spans="1:13" x14ac:dyDescent="0.2">
      <c r="A20" s="103" t="s">
        <v>484</v>
      </c>
      <c r="B20" s="3" t="s">
        <v>485</v>
      </c>
      <c r="C20" s="9">
        <f t="shared" si="1"/>
        <v>3000</v>
      </c>
      <c r="D20" s="9">
        <v>901.25</v>
      </c>
      <c r="E20" s="9">
        <v>1351.875</v>
      </c>
      <c r="F20" s="9">
        <v>3000</v>
      </c>
      <c r="G20" s="9">
        <v>5740.58</v>
      </c>
      <c r="H20" s="9">
        <v>343.51</v>
      </c>
      <c r="I20" s="9">
        <v>4703.75</v>
      </c>
      <c r="J20" s="9">
        <v>1382.11</v>
      </c>
      <c r="K20" s="9">
        <v>5861.82</v>
      </c>
      <c r="L20" s="6">
        <v>0</v>
      </c>
      <c r="M20" s="5"/>
    </row>
    <row r="21" spans="1:13" x14ac:dyDescent="0.2">
      <c r="A21" s="103" t="s">
        <v>486</v>
      </c>
      <c r="B21" s="3" t="s">
        <v>487</v>
      </c>
      <c r="C21" s="9">
        <f t="shared" si="1"/>
        <v>3500</v>
      </c>
      <c r="D21" s="9">
        <v>150</v>
      </c>
      <c r="E21" s="9">
        <v>225</v>
      </c>
      <c r="F21" s="9">
        <v>3500</v>
      </c>
      <c r="G21" s="9">
        <v>1978.98</v>
      </c>
      <c r="H21" s="9">
        <v>3265.05</v>
      </c>
      <c r="I21" s="9">
        <v>2894.18</v>
      </c>
      <c r="J21" s="9">
        <v>1927.21</v>
      </c>
      <c r="K21" s="9">
        <v>2028.9</v>
      </c>
      <c r="L21" s="6">
        <v>0</v>
      </c>
      <c r="M21" s="5"/>
    </row>
    <row r="22" spans="1:13" x14ac:dyDescent="0.2">
      <c r="A22" s="103" t="s">
        <v>488</v>
      </c>
      <c r="B22" s="3" t="s">
        <v>489</v>
      </c>
      <c r="C22" s="9">
        <f t="shared" si="1"/>
        <v>4000</v>
      </c>
      <c r="D22" s="5"/>
      <c r="E22" s="9"/>
      <c r="F22" s="9">
        <v>4000</v>
      </c>
      <c r="G22" s="9">
        <v>6907.84</v>
      </c>
      <c r="H22" s="9">
        <v>2662.28</v>
      </c>
      <c r="I22" s="9">
        <v>4096.99</v>
      </c>
      <c r="J22" s="9">
        <v>4245.01</v>
      </c>
      <c r="K22" s="9">
        <v>4019.18</v>
      </c>
      <c r="L22" s="6">
        <v>0</v>
      </c>
      <c r="M22" s="5"/>
    </row>
    <row r="23" spans="1:13" x14ac:dyDescent="0.2">
      <c r="A23" s="103" t="s">
        <v>490</v>
      </c>
      <c r="B23" s="3" t="s">
        <v>491</v>
      </c>
      <c r="C23" s="9">
        <f t="shared" si="1"/>
        <v>14000</v>
      </c>
      <c r="D23" s="9">
        <v>266.14999999999998</v>
      </c>
      <c r="E23" s="9">
        <v>399.22500000000002</v>
      </c>
      <c r="F23" s="9">
        <v>14000</v>
      </c>
      <c r="G23" s="9">
        <v>6023.52</v>
      </c>
      <c r="H23" s="9">
        <v>19151.8</v>
      </c>
      <c r="I23" s="9">
        <v>15141.2</v>
      </c>
      <c r="J23" s="9">
        <v>15821.27</v>
      </c>
      <c r="K23" s="9">
        <v>22415.1</v>
      </c>
      <c r="L23" s="6">
        <v>0</v>
      </c>
      <c r="M23" s="5"/>
    </row>
    <row r="24" spans="1:13" x14ac:dyDescent="0.2">
      <c r="A24" s="103" t="s">
        <v>492</v>
      </c>
      <c r="B24" s="3" t="s">
        <v>493</v>
      </c>
      <c r="C24" s="9">
        <f t="shared" si="1"/>
        <v>20000</v>
      </c>
      <c r="D24" s="5"/>
      <c r="E24" s="9"/>
      <c r="F24" s="9">
        <v>20000</v>
      </c>
      <c r="G24" s="9">
        <v>15783.1</v>
      </c>
      <c r="H24" s="9">
        <v>13579.93</v>
      </c>
      <c r="I24" s="9">
        <v>12719.56</v>
      </c>
      <c r="J24" s="9">
        <v>13065.91</v>
      </c>
      <c r="K24" s="9">
        <v>16368.72</v>
      </c>
      <c r="L24" s="6">
        <v>0</v>
      </c>
      <c r="M24" s="5"/>
    </row>
    <row r="25" spans="1:13" x14ac:dyDescent="0.2">
      <c r="A25" s="103" t="s">
        <v>494</v>
      </c>
      <c r="B25" s="3" t="s">
        <v>495</v>
      </c>
      <c r="C25" s="9">
        <f t="shared" si="1"/>
        <v>500</v>
      </c>
      <c r="D25" s="5"/>
      <c r="E25" s="9"/>
      <c r="F25" s="9">
        <v>500</v>
      </c>
      <c r="G25" s="5"/>
      <c r="H25" s="9">
        <v>3242.09</v>
      </c>
      <c r="I25" s="5"/>
      <c r="J25" s="9">
        <v>255.58</v>
      </c>
      <c r="K25" s="9">
        <v>430.1</v>
      </c>
      <c r="L25" s="6">
        <v>0</v>
      </c>
      <c r="M25" s="5"/>
    </row>
    <row r="26" spans="1:13" x14ac:dyDescent="0.2">
      <c r="A26" s="103" t="s">
        <v>496</v>
      </c>
      <c r="B26" s="3" t="s">
        <v>497</v>
      </c>
      <c r="C26" s="9">
        <f t="shared" si="1"/>
        <v>49000</v>
      </c>
      <c r="D26" s="9">
        <v>16601.88</v>
      </c>
      <c r="E26" s="9">
        <v>24902.82</v>
      </c>
      <c r="F26" s="9">
        <v>49000</v>
      </c>
      <c r="G26" s="9">
        <v>45652.959999999999</v>
      </c>
      <c r="H26" s="9">
        <v>38219.61</v>
      </c>
      <c r="I26" s="9">
        <v>39350.019999999997</v>
      </c>
      <c r="J26" s="9">
        <v>34735.339999999997</v>
      </c>
      <c r="K26" s="9">
        <v>39225.910000000003</v>
      </c>
      <c r="L26" s="6">
        <v>0</v>
      </c>
      <c r="M26" s="5"/>
    </row>
    <row r="27" spans="1:13" x14ac:dyDescent="0.2">
      <c r="A27" s="103" t="s">
        <v>498</v>
      </c>
      <c r="B27" s="3" t="s">
        <v>499</v>
      </c>
      <c r="C27" s="9">
        <f t="shared" si="1"/>
        <v>3200</v>
      </c>
      <c r="D27" s="9">
        <v>1480.17</v>
      </c>
      <c r="E27" s="9">
        <v>2220.2550000000001</v>
      </c>
      <c r="F27" s="9">
        <v>3200</v>
      </c>
      <c r="G27" s="9">
        <v>3146.85</v>
      </c>
      <c r="H27" s="9">
        <v>2990.2</v>
      </c>
      <c r="I27" s="9">
        <v>2692.16</v>
      </c>
      <c r="J27" s="9">
        <v>2151.14</v>
      </c>
      <c r="K27" s="9">
        <v>4729.99</v>
      </c>
      <c r="L27" s="6">
        <v>0</v>
      </c>
      <c r="M27" s="5"/>
    </row>
    <row r="28" spans="1:13" x14ac:dyDescent="0.2">
      <c r="A28" s="103" t="s">
        <v>500</v>
      </c>
      <c r="B28" s="3" t="s">
        <v>501</v>
      </c>
      <c r="C28" s="9">
        <f t="shared" si="1"/>
        <v>1000</v>
      </c>
      <c r="D28" s="5"/>
      <c r="E28" s="9"/>
      <c r="F28" s="9">
        <v>1000</v>
      </c>
      <c r="G28" s="9">
        <v>310.01</v>
      </c>
      <c r="H28" s="9">
        <v>827.01</v>
      </c>
      <c r="I28" s="9">
        <v>1078.26</v>
      </c>
      <c r="J28" s="9">
        <v>1066.98</v>
      </c>
      <c r="K28" s="9">
        <v>1034.44</v>
      </c>
      <c r="L28" s="6">
        <v>0</v>
      </c>
      <c r="M28" s="5"/>
    </row>
    <row r="29" spans="1:13" x14ac:dyDescent="0.2">
      <c r="A29" s="103" t="s">
        <v>502</v>
      </c>
      <c r="B29" s="3" t="s">
        <v>503</v>
      </c>
      <c r="C29" s="9">
        <f t="shared" si="1"/>
        <v>1350</v>
      </c>
      <c r="D29" s="9">
        <v>511.3</v>
      </c>
      <c r="E29" s="9">
        <v>766.95</v>
      </c>
      <c r="F29" s="9">
        <v>1350</v>
      </c>
      <c r="G29" s="9">
        <v>766.93</v>
      </c>
      <c r="H29" s="9">
        <v>857.02</v>
      </c>
      <c r="I29" s="9">
        <v>1493.37</v>
      </c>
      <c r="J29" s="9">
        <v>2634.66</v>
      </c>
      <c r="K29" s="9">
        <v>3493.06</v>
      </c>
      <c r="L29" s="6">
        <v>0</v>
      </c>
      <c r="M29" s="5"/>
    </row>
    <row r="30" spans="1:13" x14ac:dyDescent="0.2">
      <c r="A30" s="103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A31" s="103"/>
      <c r="B31" s="3" t="s">
        <v>32</v>
      </c>
      <c r="C31" s="9">
        <f>SUM(C9:C29)</f>
        <v>50675</v>
      </c>
      <c r="D31" s="9">
        <v>25579.34</v>
      </c>
      <c r="E31" s="9">
        <v>38369.01</v>
      </c>
      <c r="F31" s="9">
        <f>SUM(F9:F29)</f>
        <v>54175</v>
      </c>
      <c r="G31" s="9">
        <v>26771.49</v>
      </c>
      <c r="H31" s="9">
        <v>42406.65</v>
      </c>
      <c r="I31" s="9">
        <v>24253.32</v>
      </c>
      <c r="J31" s="9">
        <v>19344.669999999998</v>
      </c>
      <c r="K31" s="9">
        <v>40710.949999999997</v>
      </c>
      <c r="L31" s="6">
        <v>0</v>
      </c>
      <c r="M31" s="5"/>
    </row>
    <row r="32" spans="1:13" x14ac:dyDescent="0.2">
      <c r="A32" s="7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</sheetData>
  <sheetProtection algorithmName="SHA-512" hashValue="KVDLYq5QTZv1WqDSW1KG+X7DZ1KxXRiPDikh0WByoD5XfWvGMgxu1LNXXksImeKj9/HihsnotTfwl7zIN1OtKQ==" saltValue="dHyvj/s+DLyregFqV5BZG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36"/>
  <sheetViews>
    <sheetView workbookViewId="0">
      <selection activeCell="D19" sqref="D19"/>
    </sheetView>
  </sheetViews>
  <sheetFormatPr defaultColWidth="9" defaultRowHeight="12.75" x14ac:dyDescent="0.2"/>
  <cols>
    <col min="1" max="1" width="9" customWidth="1"/>
    <col min="2" max="2" width="3.33203125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504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103" t="s">
        <v>111</v>
      </c>
      <c r="B7" s="3" t="s">
        <v>112</v>
      </c>
      <c r="C7" s="5"/>
      <c r="D7" s="4">
        <v>164.06</v>
      </c>
      <c r="E7" s="4">
        <v>246.09</v>
      </c>
      <c r="F7" s="5"/>
      <c r="G7" s="4">
        <v>13429.2</v>
      </c>
      <c r="H7" s="4">
        <v>11635.63</v>
      </c>
      <c r="I7" s="4">
        <v>12197.47</v>
      </c>
      <c r="J7" s="4">
        <v>6515.7</v>
      </c>
      <c r="K7" s="4">
        <v>18834.3</v>
      </c>
      <c r="L7" s="6">
        <v>0</v>
      </c>
      <c r="M7" s="5"/>
    </row>
    <row r="8" spans="1:13" x14ac:dyDescent="0.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 algorithmName="SHA-512" hashValue="5YWsL7/vKwDuSUmXqFFZRKTgM2kIuCDpex7YsMiuobRcJZU+Tbg63AyVKHjntk7XDenErTxxwFX6C6aMLZISfw==" saltValue="eqyZJz/GAR63YZwlgVRr3Q==" spinCount="100000" sheet="1" objects="1" scenarios="1"/>
  <mergeCells count="3">
    <mergeCell ref="A1:M1"/>
    <mergeCell ref="A2:M2"/>
    <mergeCell ref="A3:M3"/>
  </mergeCells>
  <pageMargins left="0.75" right="0.75" top="0.75" bottom="0.75" header="0.03" footer="0.03"/>
  <pageSetup scale="5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51"/>
  <sheetViews>
    <sheetView workbookViewId="0">
      <selection activeCell="M31" sqref="M31"/>
    </sheetView>
  </sheetViews>
  <sheetFormatPr defaultColWidth="9" defaultRowHeight="12.75" x14ac:dyDescent="0.2"/>
  <cols>
    <col min="1" max="1" width="13.1640625" customWidth="1"/>
    <col min="2" max="2" width="32.3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505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506</v>
      </c>
      <c r="B9" s="3" t="s">
        <v>507</v>
      </c>
      <c r="C9" s="20">
        <v>100</v>
      </c>
      <c r="D9" s="5"/>
      <c r="E9" s="9"/>
      <c r="F9" s="20">
        <v>100</v>
      </c>
      <c r="G9" s="9">
        <v>6.63</v>
      </c>
      <c r="H9" s="9">
        <v>364.89</v>
      </c>
      <c r="I9" s="9">
        <v>163.47999999999999</v>
      </c>
      <c r="J9" s="9">
        <v>119.76</v>
      </c>
      <c r="K9" s="5"/>
      <c r="L9" s="6">
        <v>0</v>
      </c>
      <c r="M9" s="5"/>
    </row>
    <row r="10" spans="1:13" x14ac:dyDescent="0.2">
      <c r="A10" s="103" t="s">
        <v>508</v>
      </c>
      <c r="B10" s="3" t="s">
        <v>509</v>
      </c>
      <c r="C10" s="20">
        <v>750</v>
      </c>
      <c r="D10" s="5"/>
      <c r="E10" s="9"/>
      <c r="F10" s="20">
        <v>750</v>
      </c>
      <c r="G10" s="5"/>
      <c r="H10" s="5"/>
      <c r="I10" s="9">
        <v>741.3</v>
      </c>
      <c r="J10" s="9">
        <v>847.2</v>
      </c>
      <c r="K10" s="9">
        <v>706</v>
      </c>
      <c r="L10" s="6">
        <v>0</v>
      </c>
      <c r="M10" s="5"/>
    </row>
    <row r="11" spans="1:13" x14ac:dyDescent="0.2">
      <c r="A11" s="103" t="s">
        <v>510</v>
      </c>
      <c r="B11" s="3" t="s">
        <v>511</v>
      </c>
      <c r="C11" s="20"/>
      <c r="D11" s="9">
        <v>525.84</v>
      </c>
      <c r="E11" s="9">
        <v>788.76</v>
      </c>
      <c r="F11" s="20"/>
      <c r="G11" s="5"/>
      <c r="H11" s="5"/>
      <c r="I11" s="5"/>
      <c r="J11" s="9">
        <v>231.46</v>
      </c>
      <c r="K11" s="9">
        <v>26.5</v>
      </c>
      <c r="L11" s="6">
        <v>0</v>
      </c>
      <c r="M11" s="5"/>
    </row>
    <row r="12" spans="1:13" x14ac:dyDescent="0.2">
      <c r="A12" s="103" t="s">
        <v>512</v>
      </c>
      <c r="B12" s="3" t="s">
        <v>513</v>
      </c>
      <c r="C12" s="20">
        <v>300</v>
      </c>
      <c r="D12" s="5"/>
      <c r="E12" s="9"/>
      <c r="F12" s="20">
        <v>300</v>
      </c>
      <c r="G12" s="5"/>
      <c r="H12" s="9">
        <v>318.54000000000002</v>
      </c>
      <c r="I12" s="9">
        <v>372.98</v>
      </c>
      <c r="J12" s="9">
        <v>309.79000000000002</v>
      </c>
      <c r="K12" s="5"/>
      <c r="L12" s="6">
        <v>0</v>
      </c>
      <c r="M12" s="5"/>
    </row>
    <row r="13" spans="1:13" x14ac:dyDescent="0.2">
      <c r="A13" s="103" t="s">
        <v>514</v>
      </c>
      <c r="B13" s="3" t="s">
        <v>515</v>
      </c>
      <c r="C13" s="20">
        <v>1500</v>
      </c>
      <c r="D13" s="9">
        <v>170.63</v>
      </c>
      <c r="E13" s="9">
        <v>255.94499999999999</v>
      </c>
      <c r="F13" s="20">
        <v>1500</v>
      </c>
      <c r="G13" s="9">
        <v>875.25</v>
      </c>
      <c r="H13" s="9">
        <v>1486.7</v>
      </c>
      <c r="I13" s="5"/>
      <c r="J13" s="5"/>
      <c r="K13" s="5"/>
      <c r="L13" s="6">
        <v>0</v>
      </c>
      <c r="M13" s="5"/>
    </row>
    <row r="14" spans="1:13" x14ac:dyDescent="0.2">
      <c r="A14" s="103" t="s">
        <v>516</v>
      </c>
      <c r="B14" s="3" t="s">
        <v>517</v>
      </c>
      <c r="C14" s="20">
        <v>2500</v>
      </c>
      <c r="D14" s="9">
        <v>220</v>
      </c>
      <c r="E14" s="9">
        <v>330</v>
      </c>
      <c r="F14" s="20">
        <v>2500</v>
      </c>
      <c r="G14" s="9">
        <v>498.56</v>
      </c>
      <c r="H14" s="9">
        <v>2625.3</v>
      </c>
      <c r="I14" s="9">
        <v>2414.81</v>
      </c>
      <c r="J14" s="9">
        <v>2917.85</v>
      </c>
      <c r="K14" s="9">
        <v>1415.01</v>
      </c>
      <c r="L14" s="6">
        <v>0</v>
      </c>
      <c r="M14" s="5"/>
    </row>
    <row r="15" spans="1:13" x14ac:dyDescent="0.2">
      <c r="A15" s="103" t="s">
        <v>518</v>
      </c>
      <c r="B15" s="3" t="s">
        <v>519</v>
      </c>
      <c r="C15" s="20">
        <v>750</v>
      </c>
      <c r="D15" s="5"/>
      <c r="E15" s="9"/>
      <c r="F15" s="20">
        <v>750</v>
      </c>
      <c r="G15" s="9">
        <v>22.95</v>
      </c>
      <c r="H15" s="9">
        <v>2159.1799999999998</v>
      </c>
      <c r="I15" s="9">
        <v>2570.7399999999998</v>
      </c>
      <c r="J15" s="9">
        <v>1940.35</v>
      </c>
      <c r="K15" s="9">
        <v>1500.96</v>
      </c>
      <c r="L15" s="6">
        <v>0</v>
      </c>
      <c r="M15" s="5"/>
    </row>
    <row r="16" spans="1:13" x14ac:dyDescent="0.2">
      <c r="A16" s="103" t="s">
        <v>520</v>
      </c>
      <c r="B16" s="3" t="s">
        <v>521</v>
      </c>
      <c r="C16" s="20">
        <v>2800</v>
      </c>
      <c r="D16" s="9">
        <v>650</v>
      </c>
      <c r="E16" s="9">
        <v>975</v>
      </c>
      <c r="F16" s="20">
        <v>2800</v>
      </c>
      <c r="G16" s="9">
        <v>4824.43</v>
      </c>
      <c r="H16" s="9">
        <v>2390.7800000000002</v>
      </c>
      <c r="I16" s="9">
        <v>3379.82</v>
      </c>
      <c r="J16" s="9">
        <v>2363.65</v>
      </c>
      <c r="K16" s="9">
        <v>1762.35</v>
      </c>
      <c r="L16" s="6">
        <v>0</v>
      </c>
      <c r="M16" s="5"/>
    </row>
    <row r="17" spans="1:13" x14ac:dyDescent="0.2">
      <c r="A17" s="103" t="s">
        <v>522</v>
      </c>
      <c r="B17" s="3" t="s">
        <v>523</v>
      </c>
      <c r="C17" s="20">
        <v>500</v>
      </c>
      <c r="D17" s="9">
        <v>519.82000000000005</v>
      </c>
      <c r="E17" s="9">
        <v>779.73</v>
      </c>
      <c r="F17" s="20">
        <v>500</v>
      </c>
      <c r="G17" s="9">
        <v>1638.49</v>
      </c>
      <c r="H17" s="9">
        <v>1551.24</v>
      </c>
      <c r="I17" s="9">
        <v>603.6</v>
      </c>
      <c r="J17" s="9">
        <v>1075.04</v>
      </c>
      <c r="K17" s="9">
        <v>55.4</v>
      </c>
      <c r="L17" s="6">
        <v>0</v>
      </c>
      <c r="M17" s="5"/>
    </row>
    <row r="18" spans="1:13" x14ac:dyDescent="0.2">
      <c r="A18" s="103" t="s">
        <v>524</v>
      </c>
      <c r="B18" s="3" t="s">
        <v>525</v>
      </c>
      <c r="C18" s="81">
        <v>15500</v>
      </c>
      <c r="D18" s="9">
        <v>6759.73</v>
      </c>
      <c r="E18" s="9">
        <v>10139.594999999999</v>
      </c>
      <c r="F18" s="20">
        <v>10070</v>
      </c>
      <c r="G18" s="9">
        <v>9139.75</v>
      </c>
      <c r="H18" s="9">
        <v>9256.2099999999991</v>
      </c>
      <c r="I18" s="9">
        <v>8227.34</v>
      </c>
      <c r="J18" s="9">
        <v>6113.27</v>
      </c>
      <c r="K18" s="9">
        <v>6115.14</v>
      </c>
      <c r="L18" s="6">
        <v>0</v>
      </c>
      <c r="M18" s="5" t="s">
        <v>526</v>
      </c>
    </row>
    <row r="19" spans="1:13" x14ac:dyDescent="0.2">
      <c r="A19" s="103" t="s">
        <v>527</v>
      </c>
      <c r="B19" s="3" t="s">
        <v>528</v>
      </c>
      <c r="C19" s="81">
        <v>1200</v>
      </c>
      <c r="D19" s="9">
        <v>573.91</v>
      </c>
      <c r="E19" s="9">
        <v>860.86500000000001</v>
      </c>
      <c r="F19" s="20">
        <v>700</v>
      </c>
      <c r="G19" s="9">
        <v>671.78</v>
      </c>
      <c r="H19" s="9">
        <v>697.64</v>
      </c>
      <c r="I19" s="9">
        <v>599.44000000000005</v>
      </c>
      <c r="J19" s="9">
        <v>429.68</v>
      </c>
      <c r="K19" s="9">
        <v>440.85</v>
      </c>
      <c r="L19" s="6">
        <v>0</v>
      </c>
      <c r="M19" s="5"/>
    </row>
    <row r="20" spans="1:13" x14ac:dyDescent="0.2">
      <c r="A20" s="103" t="s">
        <v>529</v>
      </c>
      <c r="B20" s="3" t="s">
        <v>530</v>
      </c>
      <c r="C20" s="20">
        <v>225</v>
      </c>
      <c r="D20" s="9">
        <v>148.19999999999999</v>
      </c>
      <c r="E20" s="9">
        <v>222.3</v>
      </c>
      <c r="F20" s="20">
        <v>225</v>
      </c>
      <c r="G20" s="9">
        <v>222.3</v>
      </c>
      <c r="H20" s="9">
        <v>358</v>
      </c>
      <c r="I20" s="9">
        <v>357.99</v>
      </c>
      <c r="J20" s="9">
        <v>629.85</v>
      </c>
      <c r="K20" s="9">
        <v>407.56</v>
      </c>
      <c r="L20" s="6">
        <v>0</v>
      </c>
      <c r="M20" s="5"/>
    </row>
    <row r="21" spans="1:13" x14ac:dyDescent="0.2">
      <c r="A21" s="103"/>
      <c r="B21" s="3"/>
      <c r="C21" s="60"/>
      <c r="D21" s="10"/>
      <c r="E21" s="10"/>
      <c r="F21" s="60"/>
      <c r="G21" s="10"/>
      <c r="H21" s="10"/>
      <c r="I21" s="10"/>
      <c r="J21" s="10"/>
      <c r="K21" s="10"/>
      <c r="L21" s="10"/>
      <c r="M21" s="10"/>
    </row>
    <row r="22" spans="1:13" x14ac:dyDescent="0.2">
      <c r="A22" s="103"/>
      <c r="B22" s="3" t="s">
        <v>32</v>
      </c>
      <c r="C22" s="20">
        <f>SUM(C9:C20)</f>
        <v>26125</v>
      </c>
      <c r="D22" s="9">
        <v>9568.1299999999992</v>
      </c>
      <c r="E22" s="9">
        <v>14352.195</v>
      </c>
      <c r="F22" s="20">
        <f>SUM(F9:F20)</f>
        <v>20195</v>
      </c>
      <c r="G22" s="9">
        <v>17900.14</v>
      </c>
      <c r="H22" s="9">
        <v>21208.48</v>
      </c>
      <c r="I22" s="9">
        <v>19431.5</v>
      </c>
      <c r="J22" s="9">
        <v>16977.900000000001</v>
      </c>
      <c r="K22" s="9">
        <v>12798.71</v>
      </c>
      <c r="L22" s="6">
        <v>0</v>
      </c>
      <c r="M22" s="5"/>
    </row>
    <row r="23" spans="1:13" x14ac:dyDescent="0.2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3"/>
      <c r="B24" s="3"/>
      <c r="C24" s="5"/>
      <c r="D24" s="5"/>
      <c r="E24" s="5"/>
      <c r="F24" s="5"/>
      <c r="G24" s="5" t="s">
        <v>531</v>
      </c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sheetProtection algorithmName="SHA-512" hashValue="N1dBdjzivoMjA598FTZpKEOUjutvXYztyo4QVVjwdDc1DI/GxwEO2J+IncTc4fWcRJ4dtMEaWB2pzPQyXyhz5w==" saltValue="NUMI/sLAq23v/9Z4ZTKV3w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50"/>
  <sheetViews>
    <sheetView workbookViewId="0">
      <selection activeCell="B4" sqref="B4"/>
    </sheetView>
  </sheetViews>
  <sheetFormatPr defaultColWidth="9" defaultRowHeight="12.75" x14ac:dyDescent="0.2"/>
  <cols>
    <col min="1" max="1" width="13.1640625" customWidth="1"/>
    <col min="2" max="2" width="34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532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82" t="s">
        <v>533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534</v>
      </c>
      <c r="B9" s="3" t="s">
        <v>535</v>
      </c>
      <c r="C9" s="20">
        <v>200</v>
      </c>
      <c r="D9" s="5"/>
      <c r="E9" s="9"/>
      <c r="F9" s="20">
        <v>200</v>
      </c>
      <c r="G9" s="9">
        <v>1030.3699999999999</v>
      </c>
      <c r="H9" s="9">
        <v>854.8</v>
      </c>
      <c r="I9" s="9">
        <v>948.68</v>
      </c>
      <c r="J9" s="9">
        <v>128.6</v>
      </c>
      <c r="K9" s="9">
        <v>231.31</v>
      </c>
      <c r="L9" s="6">
        <v>0</v>
      </c>
      <c r="M9" s="5"/>
    </row>
    <row r="10" spans="1:13" x14ac:dyDescent="0.2">
      <c r="A10" s="103" t="s">
        <v>536</v>
      </c>
      <c r="B10" s="3" t="s">
        <v>537</v>
      </c>
      <c r="C10" s="20">
        <v>500</v>
      </c>
      <c r="D10" s="9">
        <v>317.7</v>
      </c>
      <c r="E10" s="9">
        <v>476.55</v>
      </c>
      <c r="F10" s="20">
        <v>500</v>
      </c>
      <c r="G10" s="9">
        <v>453.9</v>
      </c>
      <c r="H10" s="9">
        <v>423.6</v>
      </c>
      <c r="I10" s="9">
        <v>1493.6</v>
      </c>
      <c r="J10" s="9">
        <v>493.6</v>
      </c>
      <c r="K10" s="9">
        <v>353</v>
      </c>
      <c r="L10" s="6">
        <v>0</v>
      </c>
      <c r="M10" s="5"/>
    </row>
    <row r="11" spans="1:13" x14ac:dyDescent="0.2">
      <c r="A11" s="103" t="s">
        <v>538</v>
      </c>
      <c r="B11" s="3" t="s">
        <v>539</v>
      </c>
      <c r="C11" s="20">
        <v>100</v>
      </c>
      <c r="D11" s="5"/>
      <c r="E11" s="9"/>
      <c r="F11" s="20">
        <v>100</v>
      </c>
      <c r="G11" s="5"/>
      <c r="H11" s="9">
        <v>44</v>
      </c>
      <c r="I11" s="9">
        <v>100</v>
      </c>
      <c r="J11" s="9">
        <v>524.48</v>
      </c>
      <c r="K11" s="9">
        <v>450</v>
      </c>
      <c r="L11" s="6">
        <v>0</v>
      </c>
      <c r="M11" s="5"/>
    </row>
    <row r="12" spans="1:13" x14ac:dyDescent="0.2">
      <c r="A12" s="103" t="s">
        <v>540</v>
      </c>
      <c r="B12" s="3" t="s">
        <v>541</v>
      </c>
      <c r="C12" s="20">
        <v>750</v>
      </c>
      <c r="D12" s="5"/>
      <c r="E12" s="9"/>
      <c r="F12" s="20">
        <v>100</v>
      </c>
      <c r="G12" s="9">
        <v>50.4</v>
      </c>
      <c r="H12" s="9">
        <v>1353.74</v>
      </c>
      <c r="I12" s="9">
        <v>2011.42</v>
      </c>
      <c r="J12" s="9">
        <v>2389.66</v>
      </c>
      <c r="K12" s="9">
        <v>2828.45</v>
      </c>
      <c r="L12" s="6">
        <v>0</v>
      </c>
      <c r="M12" s="5"/>
    </row>
    <row r="13" spans="1:13" x14ac:dyDescent="0.2">
      <c r="A13" s="103" t="s">
        <v>542</v>
      </c>
      <c r="B13" s="3" t="s">
        <v>543</v>
      </c>
      <c r="C13" s="20">
        <v>1000</v>
      </c>
      <c r="D13" s="5"/>
      <c r="E13" s="9"/>
      <c r="F13" s="20">
        <v>100</v>
      </c>
      <c r="G13" s="9">
        <v>1329.24</v>
      </c>
      <c r="H13" s="9">
        <v>1089.81</v>
      </c>
      <c r="I13" s="9">
        <v>689.13</v>
      </c>
      <c r="J13" s="9">
        <v>1546.89</v>
      </c>
      <c r="K13" s="9">
        <v>356.7</v>
      </c>
      <c r="L13" s="6">
        <v>0</v>
      </c>
      <c r="M13" s="5"/>
    </row>
    <row r="14" spans="1:13" x14ac:dyDescent="0.2">
      <c r="A14" s="103" t="s">
        <v>544</v>
      </c>
      <c r="B14" s="3" t="s">
        <v>545</v>
      </c>
      <c r="C14" s="20">
        <v>500</v>
      </c>
      <c r="D14" s="5"/>
      <c r="E14" s="9"/>
      <c r="F14" s="20">
        <v>100</v>
      </c>
      <c r="G14" s="9">
        <v>1562.88</v>
      </c>
      <c r="H14" s="5"/>
      <c r="I14" s="5"/>
      <c r="J14" s="9">
        <v>434.54</v>
      </c>
      <c r="K14" s="9">
        <v>333.72</v>
      </c>
      <c r="L14" s="6">
        <v>0</v>
      </c>
      <c r="M14" s="5"/>
    </row>
    <row r="15" spans="1:13" x14ac:dyDescent="0.2">
      <c r="A15" s="103" t="s">
        <v>546</v>
      </c>
      <c r="B15" s="3" t="s">
        <v>547</v>
      </c>
      <c r="C15" s="20">
        <v>500</v>
      </c>
      <c r="D15" s="5"/>
      <c r="E15" s="9"/>
      <c r="F15" s="20">
        <v>100</v>
      </c>
      <c r="G15" s="9">
        <v>755.22</v>
      </c>
      <c r="H15" s="9">
        <v>502.76</v>
      </c>
      <c r="I15" s="9">
        <v>256.26</v>
      </c>
      <c r="J15" s="9">
        <v>222.78</v>
      </c>
      <c r="K15" s="9">
        <v>141.86000000000001</v>
      </c>
      <c r="L15" s="6">
        <v>0</v>
      </c>
      <c r="M15" s="5"/>
    </row>
    <row r="16" spans="1:13" x14ac:dyDescent="0.2">
      <c r="A16" s="103" t="s">
        <v>548</v>
      </c>
      <c r="B16" s="3" t="s">
        <v>549</v>
      </c>
      <c r="C16" s="20">
        <v>0</v>
      </c>
      <c r="D16" s="9">
        <v>171.2</v>
      </c>
      <c r="E16" s="9">
        <v>256.8</v>
      </c>
      <c r="F16" s="20">
        <v>0</v>
      </c>
      <c r="G16" s="9">
        <v>1123.3699999999999</v>
      </c>
      <c r="H16" s="9">
        <v>385.11</v>
      </c>
      <c r="I16" s="9">
        <v>385.37</v>
      </c>
      <c r="J16" s="9">
        <v>484.51</v>
      </c>
      <c r="K16" s="9">
        <v>727.36</v>
      </c>
      <c r="L16" s="6">
        <v>0</v>
      </c>
      <c r="M16" s="5"/>
    </row>
    <row r="17" spans="1:13" ht="21.75" x14ac:dyDescent="0.2">
      <c r="A17" s="103" t="s">
        <v>550</v>
      </c>
      <c r="B17" s="3" t="s">
        <v>551</v>
      </c>
      <c r="C17" s="81">
        <v>3600</v>
      </c>
      <c r="D17" s="9">
        <v>1401.48</v>
      </c>
      <c r="E17" s="9">
        <v>2102.2199999999998</v>
      </c>
      <c r="F17" s="20">
        <v>1500</v>
      </c>
      <c r="G17" s="9">
        <v>6470.88</v>
      </c>
      <c r="H17" s="9">
        <v>6195.08</v>
      </c>
      <c r="I17" s="9">
        <v>5883.15</v>
      </c>
      <c r="J17" s="9">
        <v>6820.99</v>
      </c>
      <c r="K17" s="9">
        <v>6035.24</v>
      </c>
      <c r="L17" s="6">
        <v>0</v>
      </c>
      <c r="M17" s="48" t="s">
        <v>552</v>
      </c>
    </row>
    <row r="18" spans="1:13" x14ac:dyDescent="0.2">
      <c r="A18" s="103" t="s">
        <v>553</v>
      </c>
      <c r="B18" s="3" t="s">
        <v>554</v>
      </c>
      <c r="C18" s="81">
        <v>270</v>
      </c>
      <c r="D18" s="9">
        <v>108.88</v>
      </c>
      <c r="E18" s="9">
        <v>163.32</v>
      </c>
      <c r="F18" s="20">
        <v>100</v>
      </c>
      <c r="G18" s="9">
        <v>415.21</v>
      </c>
      <c r="H18" s="9">
        <v>424.44</v>
      </c>
      <c r="I18" s="9">
        <v>377.61</v>
      </c>
      <c r="J18" s="9">
        <v>491.24</v>
      </c>
      <c r="K18" s="9">
        <v>463.98</v>
      </c>
      <c r="L18" s="6">
        <v>0</v>
      </c>
      <c r="M18" s="5"/>
    </row>
    <row r="19" spans="1:13" x14ac:dyDescent="0.2">
      <c r="A19" s="103" t="s">
        <v>555</v>
      </c>
      <c r="B19" s="3" t="s">
        <v>556</v>
      </c>
      <c r="C19" s="20">
        <v>1000</v>
      </c>
      <c r="D19" s="9">
        <v>652.14</v>
      </c>
      <c r="E19" s="9">
        <v>978.21</v>
      </c>
      <c r="F19" s="20">
        <v>1000</v>
      </c>
      <c r="G19" s="9">
        <v>1621.56</v>
      </c>
      <c r="H19" s="9">
        <v>1621.57</v>
      </c>
      <c r="I19" s="9">
        <v>1621.57</v>
      </c>
      <c r="J19" s="9">
        <v>1012.17</v>
      </c>
      <c r="K19" s="9">
        <v>1012.17</v>
      </c>
      <c r="L19" s="6">
        <v>0</v>
      </c>
      <c r="M19" s="5"/>
    </row>
    <row r="20" spans="1:13" x14ac:dyDescent="0.2">
      <c r="A20" s="103"/>
      <c r="B20" s="3"/>
      <c r="C20" s="60"/>
      <c r="D20" s="10"/>
      <c r="E20" s="10"/>
      <c r="F20" s="60"/>
      <c r="G20" s="10"/>
      <c r="H20" s="10"/>
      <c r="I20" s="10"/>
      <c r="J20" s="10"/>
      <c r="K20" s="10"/>
      <c r="L20" s="10"/>
      <c r="M20" s="10"/>
    </row>
    <row r="21" spans="1:13" x14ac:dyDescent="0.2">
      <c r="A21" s="103"/>
      <c r="B21" s="3" t="s">
        <v>32</v>
      </c>
      <c r="C21" s="20">
        <f>SUM(C9:C19)</f>
        <v>8420</v>
      </c>
      <c r="D21" s="9">
        <v>2651.4</v>
      </c>
      <c r="E21" s="9">
        <v>3977.1</v>
      </c>
      <c r="F21" s="20">
        <f>SUM(F9:F19)</f>
        <v>3800</v>
      </c>
      <c r="G21" s="9">
        <v>14813.03</v>
      </c>
      <c r="H21" s="9">
        <v>12894.91</v>
      </c>
      <c r="I21" s="9">
        <v>13766.79</v>
      </c>
      <c r="J21" s="9">
        <v>14550.74</v>
      </c>
      <c r="K21" s="9">
        <v>12933.79</v>
      </c>
      <c r="L21" s="6">
        <v>0</v>
      </c>
      <c r="M21" s="5"/>
    </row>
    <row r="22" spans="1:13" x14ac:dyDescent="0.2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</sheetData>
  <sheetProtection algorithmName="SHA-512" hashValue="0xBIqSy85jHPRAoDoV1GKcwkScrrFW6yMNdh/LFXRr9iKMcKN7isPVSnq/NP/75D5nYNG9di+k6wq21DQbq+lw==" saltValue="iOIcavVtIdyAruKbpbJUZ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50"/>
  <sheetViews>
    <sheetView zoomScale="170" zoomScaleNormal="170" workbookViewId="0">
      <selection activeCell="E15" sqref="E15"/>
    </sheetView>
  </sheetViews>
  <sheetFormatPr defaultColWidth="9" defaultRowHeight="12.75" x14ac:dyDescent="0.2"/>
  <cols>
    <col min="1" max="1" width="14.6640625" bestFit="1" customWidth="1"/>
    <col min="2" max="2" width="31.3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557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558</v>
      </c>
      <c r="B9" s="3" t="s">
        <v>559</v>
      </c>
      <c r="C9" s="20">
        <v>100</v>
      </c>
      <c r="D9" s="5"/>
      <c r="E9" s="9"/>
      <c r="F9" s="20">
        <v>100</v>
      </c>
      <c r="G9" s="5"/>
      <c r="H9" s="5"/>
      <c r="I9" s="9">
        <v>47.74</v>
      </c>
      <c r="J9" s="9">
        <v>86.13</v>
      </c>
      <c r="K9" s="5"/>
      <c r="L9" s="6">
        <v>0</v>
      </c>
      <c r="M9" s="5"/>
    </row>
    <row r="10" spans="1:13" x14ac:dyDescent="0.2">
      <c r="A10" s="103" t="s">
        <v>560</v>
      </c>
      <c r="B10" s="3" t="s">
        <v>561</v>
      </c>
      <c r="C10" s="20">
        <v>130</v>
      </c>
      <c r="D10" s="9">
        <v>81.540000000000006</v>
      </c>
      <c r="E10" s="9">
        <v>122.31</v>
      </c>
      <c r="F10" s="20">
        <v>130</v>
      </c>
      <c r="G10" s="9">
        <v>170.86</v>
      </c>
      <c r="H10" s="9">
        <v>112.84</v>
      </c>
      <c r="I10" s="9">
        <v>631.04</v>
      </c>
      <c r="J10" s="9">
        <v>76.44</v>
      </c>
      <c r="K10" s="5"/>
      <c r="L10" s="6">
        <v>0</v>
      </c>
      <c r="M10" s="5"/>
    </row>
    <row r="11" spans="1:13" x14ac:dyDescent="0.2">
      <c r="A11" s="103" t="s">
        <v>562</v>
      </c>
      <c r="B11" s="3" t="s">
        <v>563</v>
      </c>
      <c r="C11" s="20">
        <v>2800</v>
      </c>
      <c r="D11" s="9">
        <v>200</v>
      </c>
      <c r="E11" s="9">
        <v>300</v>
      </c>
      <c r="F11" s="20">
        <v>2800</v>
      </c>
      <c r="G11" s="9">
        <v>300</v>
      </c>
      <c r="H11" s="9">
        <v>549.14</v>
      </c>
      <c r="I11" s="9">
        <v>1306.96</v>
      </c>
      <c r="J11" s="9">
        <v>1293.1400000000001</v>
      </c>
      <c r="K11" s="5"/>
      <c r="L11" s="6">
        <v>0</v>
      </c>
      <c r="M11" s="5"/>
    </row>
    <row r="12" spans="1:13" x14ac:dyDescent="0.2">
      <c r="A12" s="103" t="s">
        <v>564</v>
      </c>
      <c r="B12" s="3" t="s">
        <v>565</v>
      </c>
      <c r="C12" s="20"/>
      <c r="D12" s="5"/>
      <c r="E12" s="9"/>
      <c r="F12" s="20"/>
      <c r="G12" s="5"/>
      <c r="H12" s="5"/>
      <c r="I12" s="9">
        <v>69.28</v>
      </c>
      <c r="J12" s="9">
        <v>307.48</v>
      </c>
      <c r="K12" s="5"/>
      <c r="L12" s="6">
        <v>0</v>
      </c>
      <c r="M12" s="5"/>
    </row>
    <row r="13" spans="1:13" s="12" customFormat="1" x14ac:dyDescent="0.2">
      <c r="A13" s="103" t="s">
        <v>566</v>
      </c>
      <c r="B13" s="3" t="s">
        <v>567</v>
      </c>
      <c r="C13" s="20">
        <v>750</v>
      </c>
      <c r="D13" s="5"/>
      <c r="E13" s="9"/>
      <c r="F13" s="20">
        <v>750</v>
      </c>
      <c r="G13" s="5"/>
      <c r="H13" s="5"/>
      <c r="I13" s="9"/>
      <c r="J13" s="9"/>
      <c r="K13" s="5"/>
      <c r="L13" s="6"/>
      <c r="M13" s="5"/>
    </row>
    <row r="14" spans="1:13" x14ac:dyDescent="0.2">
      <c r="A14" s="103" t="s">
        <v>568</v>
      </c>
      <c r="B14" s="3" t="s">
        <v>569</v>
      </c>
      <c r="C14" s="20">
        <v>1700</v>
      </c>
      <c r="D14" s="9">
        <v>225</v>
      </c>
      <c r="E14" s="9">
        <v>337.5</v>
      </c>
      <c r="F14" s="20">
        <v>1700</v>
      </c>
      <c r="G14" s="9">
        <v>1564.81</v>
      </c>
      <c r="H14" s="9">
        <v>1135</v>
      </c>
      <c r="I14" s="9">
        <v>776.1</v>
      </c>
      <c r="J14" s="9">
        <v>1611.12</v>
      </c>
      <c r="K14" s="5"/>
      <c r="L14" s="6">
        <v>0</v>
      </c>
      <c r="M14" s="5"/>
    </row>
    <row r="15" spans="1:13" x14ac:dyDescent="0.2">
      <c r="A15" s="103" t="s">
        <v>570</v>
      </c>
      <c r="B15" s="3" t="s">
        <v>571</v>
      </c>
      <c r="C15" s="20">
        <v>750</v>
      </c>
      <c r="D15" s="5"/>
      <c r="E15" s="9"/>
      <c r="F15" s="20">
        <v>750</v>
      </c>
      <c r="G15" s="9">
        <v>561.61</v>
      </c>
      <c r="H15" s="9">
        <v>91.27</v>
      </c>
      <c r="I15" s="5"/>
      <c r="J15" s="9">
        <v>862.85</v>
      </c>
      <c r="K15" s="5"/>
      <c r="L15" s="6">
        <v>0</v>
      </c>
      <c r="M15" s="5"/>
    </row>
    <row r="16" spans="1:13" s="12" customFormat="1" x14ac:dyDescent="0.2">
      <c r="A16" s="103" t="s">
        <v>572</v>
      </c>
      <c r="B16" s="3" t="s">
        <v>573</v>
      </c>
      <c r="C16" s="20">
        <v>500</v>
      </c>
      <c r="D16" s="5"/>
      <c r="E16" s="9"/>
      <c r="F16" s="20">
        <v>500</v>
      </c>
      <c r="G16" s="9"/>
      <c r="H16" s="9"/>
      <c r="I16" s="5"/>
      <c r="J16" s="9"/>
      <c r="K16" s="5"/>
      <c r="L16" s="6"/>
      <c r="M16" s="5"/>
    </row>
    <row r="17" spans="1:13" x14ac:dyDescent="0.2">
      <c r="A17" s="103" t="s">
        <v>574</v>
      </c>
      <c r="B17" s="3" t="s">
        <v>575</v>
      </c>
      <c r="C17" s="81">
        <v>15500</v>
      </c>
      <c r="D17" s="9">
        <v>7773.67</v>
      </c>
      <c r="E17" s="9">
        <v>11660.504999999999</v>
      </c>
      <c r="F17" s="20">
        <v>11200</v>
      </c>
      <c r="G17" s="9">
        <v>10112.94</v>
      </c>
      <c r="H17" s="9">
        <v>10784.95</v>
      </c>
      <c r="I17" s="9">
        <v>9886.99</v>
      </c>
      <c r="J17" s="9">
        <v>5784.69</v>
      </c>
      <c r="K17" s="5"/>
      <c r="L17" s="6">
        <v>0</v>
      </c>
      <c r="M17" s="5" t="s">
        <v>526</v>
      </c>
    </row>
    <row r="18" spans="1:13" x14ac:dyDescent="0.2">
      <c r="A18" s="103" t="s">
        <v>576</v>
      </c>
      <c r="B18" s="3" t="s">
        <v>577</v>
      </c>
      <c r="C18" s="81">
        <v>1200</v>
      </c>
      <c r="D18" s="9">
        <v>714.92</v>
      </c>
      <c r="E18" s="9">
        <v>1072.3800000000001</v>
      </c>
      <c r="F18" s="20">
        <v>970</v>
      </c>
      <c r="G18" s="9">
        <v>768.38</v>
      </c>
      <c r="H18" s="9">
        <v>843.01</v>
      </c>
      <c r="I18" s="9">
        <v>718.04</v>
      </c>
      <c r="J18" s="9">
        <v>393.56</v>
      </c>
      <c r="K18" s="5"/>
      <c r="L18" s="6">
        <v>0</v>
      </c>
      <c r="M18" s="5"/>
    </row>
    <row r="19" spans="1:13" x14ac:dyDescent="0.2">
      <c r="A19" s="103" t="s">
        <v>578</v>
      </c>
      <c r="B19" s="3" t="s">
        <v>579</v>
      </c>
      <c r="C19" s="20">
        <v>350</v>
      </c>
      <c r="D19" s="9">
        <v>211.98</v>
      </c>
      <c r="E19" s="9">
        <v>317.97000000000003</v>
      </c>
      <c r="F19" s="20">
        <v>350</v>
      </c>
      <c r="G19" s="9">
        <v>1849.22</v>
      </c>
      <c r="H19" s="9">
        <v>1849.21</v>
      </c>
      <c r="I19" s="9">
        <v>1849.22</v>
      </c>
      <c r="J19" s="9">
        <v>1849.21</v>
      </c>
      <c r="K19" s="5"/>
      <c r="L19" s="6">
        <v>0</v>
      </c>
      <c r="M19" s="5"/>
    </row>
    <row r="20" spans="1:13" x14ac:dyDescent="0.2">
      <c r="A20" s="103"/>
      <c r="B20" s="3"/>
      <c r="C20" s="60"/>
      <c r="D20" s="10"/>
      <c r="E20" s="10"/>
      <c r="F20" s="60"/>
      <c r="G20" s="10"/>
      <c r="H20" s="10"/>
      <c r="I20" s="10"/>
      <c r="J20" s="10"/>
      <c r="K20" s="10"/>
      <c r="L20" s="10"/>
      <c r="M20" s="10"/>
    </row>
    <row r="21" spans="1:13" x14ac:dyDescent="0.2">
      <c r="A21" s="103"/>
      <c r="B21" s="3" t="s">
        <v>32</v>
      </c>
      <c r="C21" s="20">
        <f>SUM(C9:C19)</f>
        <v>23780</v>
      </c>
      <c r="D21" s="9">
        <v>9207.11</v>
      </c>
      <c r="E21" s="9">
        <v>13810.665000000001</v>
      </c>
      <c r="F21" s="20">
        <f>SUM(F9:F19)</f>
        <v>19250</v>
      </c>
      <c r="G21" s="9">
        <v>15327.82</v>
      </c>
      <c r="H21" s="9">
        <v>15365.42</v>
      </c>
      <c r="I21" s="9">
        <v>15285.37</v>
      </c>
      <c r="J21" s="9">
        <v>12264.62</v>
      </c>
      <c r="K21" s="5"/>
      <c r="L21" s="6">
        <v>0</v>
      </c>
      <c r="M21" s="5"/>
    </row>
    <row r="22" spans="1:13" x14ac:dyDescent="0.2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</sheetData>
  <sheetProtection algorithmName="SHA-512" hashValue="A0N13D8M2el81rBsqsQbS24taBjSQ0QNOXzApUFhzHZQQC1lNDgymHH7IzjetdTJWZNFfQU5e+u0ROik6sY7pQ==" saltValue="hq8R/1ucEHfrw8k71b1yc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"/>
  <sheetViews>
    <sheetView topLeftCell="A4" workbookViewId="0">
      <selection activeCell="I6" sqref="I6"/>
    </sheetView>
  </sheetViews>
  <sheetFormatPr defaultColWidth="9" defaultRowHeight="12.75" x14ac:dyDescent="0.2"/>
  <cols>
    <col min="1" max="1" width="20.33203125" customWidth="1"/>
    <col min="2" max="2" width="36.1640625" bestFit="1" customWidth="1"/>
    <col min="3" max="3" width="13.33203125" bestFit="1" customWidth="1"/>
    <col min="4" max="5" width="12.6640625" bestFit="1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37</v>
      </c>
      <c r="B9" s="3" t="s">
        <v>38</v>
      </c>
      <c r="C9" s="26">
        <v>-2741000</v>
      </c>
      <c r="D9" s="9">
        <v>-5500000</v>
      </c>
      <c r="E9" s="9">
        <v>-8250000</v>
      </c>
      <c r="F9" s="9">
        <v>-2540920</v>
      </c>
      <c r="G9" s="9">
        <v>-2850928.49</v>
      </c>
      <c r="H9" s="9">
        <v>-3014328.38</v>
      </c>
      <c r="I9" s="9">
        <v>-2962105.08</v>
      </c>
      <c r="J9" s="9">
        <v>-2805727.05</v>
      </c>
      <c r="K9" s="5"/>
    </row>
    <row r="10" spans="1:11" x14ac:dyDescent="0.2">
      <c r="A10" s="103" t="s">
        <v>39</v>
      </c>
      <c r="B10" s="3" t="s">
        <v>40</v>
      </c>
      <c r="C10" s="26">
        <v>-64800</v>
      </c>
      <c r="D10" s="5"/>
      <c r="E10" s="9"/>
      <c r="F10" s="9">
        <v>-64000</v>
      </c>
      <c r="G10" s="9">
        <v>-47385.01</v>
      </c>
      <c r="H10" s="9">
        <v>-62658.1</v>
      </c>
      <c r="I10" s="9">
        <v>-61650.15</v>
      </c>
      <c r="J10" s="9">
        <v>-55802.45</v>
      </c>
      <c r="K10" s="5"/>
    </row>
    <row r="11" spans="1:11" x14ac:dyDescent="0.2">
      <c r="A11" s="103" t="s">
        <v>41</v>
      </c>
      <c r="B11" s="3" t="s">
        <v>42</v>
      </c>
      <c r="C11" s="26">
        <v>-98000</v>
      </c>
      <c r="D11" s="5"/>
      <c r="E11" s="9"/>
      <c r="F11" s="9">
        <v>-96858</v>
      </c>
      <c r="G11" s="9">
        <v>-120937.73</v>
      </c>
      <c r="H11" s="9">
        <v>-107620</v>
      </c>
      <c r="I11" s="9">
        <v>-107545.34</v>
      </c>
      <c r="J11" s="9">
        <v>-87937.86</v>
      </c>
      <c r="K11" s="5"/>
    </row>
    <row r="12" spans="1:11" x14ac:dyDescent="0.2">
      <c r="A12" s="103" t="s">
        <v>43</v>
      </c>
      <c r="B12" s="3" t="s">
        <v>44</v>
      </c>
      <c r="C12" s="26">
        <f t="shared" ref="C12:C41" si="0">F12*1.012</f>
        <v>-30980.366119999999</v>
      </c>
      <c r="D12" s="5"/>
      <c r="E12" s="9"/>
      <c r="F12" s="9">
        <v>-30613.01</v>
      </c>
      <c r="G12" s="9">
        <v>-16544.5</v>
      </c>
      <c r="H12" s="9">
        <v>-29435.59</v>
      </c>
      <c r="I12" s="9">
        <v>-21228.66</v>
      </c>
      <c r="J12" s="9">
        <v>-20634.14</v>
      </c>
      <c r="K12" s="5"/>
    </row>
    <row r="13" spans="1:11" x14ac:dyDescent="0.2">
      <c r="A13" s="103" t="s">
        <v>45</v>
      </c>
      <c r="B13" s="3" t="s">
        <v>46</v>
      </c>
      <c r="C13" s="26">
        <v>-52600</v>
      </c>
      <c r="D13" s="9">
        <v>-10061.959999999999</v>
      </c>
      <c r="E13" s="9">
        <v>-15092.94</v>
      </c>
      <c r="F13" s="9">
        <v>-52000</v>
      </c>
      <c r="G13" s="9">
        <v>-47325.94</v>
      </c>
      <c r="H13" s="9">
        <v>-56318.43</v>
      </c>
      <c r="I13" s="9">
        <v>-22903.19</v>
      </c>
      <c r="J13" s="9">
        <v>-11508.13</v>
      </c>
      <c r="K13" s="5"/>
    </row>
    <row r="14" spans="1:11" x14ac:dyDescent="0.2">
      <c r="A14" s="103" t="s">
        <v>47</v>
      </c>
      <c r="B14" s="3" t="s">
        <v>48</v>
      </c>
      <c r="C14" s="26">
        <f t="shared" si="0"/>
        <v>-75900</v>
      </c>
      <c r="D14" s="5"/>
      <c r="E14" s="9"/>
      <c r="F14" s="9">
        <v>-75000</v>
      </c>
      <c r="G14" s="9">
        <v>160301.67000000001</v>
      </c>
      <c r="H14" s="9">
        <v>-248882.7</v>
      </c>
      <c r="I14" s="9">
        <v>149051.75</v>
      </c>
      <c r="J14" s="9">
        <v>-492674.25</v>
      </c>
      <c r="K14" s="5"/>
    </row>
    <row r="15" spans="1:11" x14ac:dyDescent="0.2">
      <c r="A15" s="103" t="s">
        <v>49</v>
      </c>
      <c r="B15" s="3" t="s">
        <v>50</v>
      </c>
      <c r="C15" s="26">
        <f t="shared" si="0"/>
        <v>-6072</v>
      </c>
      <c r="D15" s="9"/>
      <c r="E15" s="9"/>
      <c r="F15" s="9">
        <v>-6000</v>
      </c>
      <c r="G15" s="9">
        <v>-4422.95</v>
      </c>
      <c r="H15" s="9">
        <v>-12702.29</v>
      </c>
      <c r="I15" s="9">
        <v>-11541.86</v>
      </c>
      <c r="J15" s="9">
        <v>-9094.09</v>
      </c>
      <c r="K15" s="5"/>
    </row>
    <row r="16" spans="1:11" x14ac:dyDescent="0.2">
      <c r="A16" s="103" t="s">
        <v>51</v>
      </c>
      <c r="B16" s="3" t="s">
        <v>52</v>
      </c>
      <c r="C16" s="26">
        <v>6000</v>
      </c>
      <c r="D16" s="9">
        <v>7062.7</v>
      </c>
      <c r="E16" s="9">
        <v>10594.05</v>
      </c>
      <c r="F16" s="5">
        <v>4500</v>
      </c>
      <c r="G16" s="9">
        <v>5134.29</v>
      </c>
      <c r="H16" s="9">
        <v>8299.51</v>
      </c>
      <c r="I16" s="9">
        <v>9147.11</v>
      </c>
      <c r="J16" s="9">
        <v>7687.15</v>
      </c>
      <c r="K16" s="5"/>
    </row>
    <row r="17" spans="1:11" x14ac:dyDescent="0.2">
      <c r="A17" s="103" t="s">
        <v>53</v>
      </c>
      <c r="B17" s="3" t="s">
        <v>54</v>
      </c>
      <c r="C17" s="26">
        <v>4000</v>
      </c>
      <c r="D17" s="9">
        <v>3274.37</v>
      </c>
      <c r="E17" s="9">
        <v>4911.5550000000003</v>
      </c>
      <c r="F17" s="5">
        <v>6000</v>
      </c>
      <c r="G17" s="9">
        <v>5653.22</v>
      </c>
      <c r="H17" s="9">
        <v>5029.2700000000004</v>
      </c>
      <c r="I17" s="9">
        <v>6167.04</v>
      </c>
      <c r="J17" s="9">
        <v>7219.15</v>
      </c>
      <c r="K17" s="5"/>
    </row>
    <row r="18" spans="1:11" x14ac:dyDescent="0.2">
      <c r="A18" s="103" t="s">
        <v>55</v>
      </c>
      <c r="B18" s="3" t="s">
        <v>56</v>
      </c>
      <c r="C18" s="26">
        <f t="shared" si="0"/>
        <v>1315.6</v>
      </c>
      <c r="D18" s="9">
        <v>1241.82</v>
      </c>
      <c r="E18" s="9">
        <v>1862.73</v>
      </c>
      <c r="F18" s="5">
        <v>1300</v>
      </c>
      <c r="G18" s="9">
        <v>975.05</v>
      </c>
      <c r="H18" s="9">
        <v>1236.58</v>
      </c>
      <c r="I18" s="9">
        <v>1440.5</v>
      </c>
      <c r="J18" s="9">
        <v>1318.71</v>
      </c>
      <c r="K18" s="5"/>
    </row>
    <row r="19" spans="1:11" x14ac:dyDescent="0.2">
      <c r="A19" s="103" t="s">
        <v>57</v>
      </c>
      <c r="B19" s="3" t="s">
        <v>58</v>
      </c>
      <c r="C19" s="26">
        <f t="shared" si="0"/>
        <v>8096</v>
      </c>
      <c r="D19" s="9">
        <v>6182.66</v>
      </c>
      <c r="E19" s="9">
        <v>9273.99</v>
      </c>
      <c r="F19" s="5">
        <v>8000</v>
      </c>
      <c r="G19" s="9">
        <v>10410.48</v>
      </c>
      <c r="H19" s="9">
        <v>9705.99</v>
      </c>
      <c r="I19" s="9">
        <v>10013.4</v>
      </c>
      <c r="J19" s="9">
        <v>13154.73</v>
      </c>
      <c r="K19" s="5"/>
    </row>
    <row r="20" spans="1:11" x14ac:dyDescent="0.2">
      <c r="A20" s="103" t="s">
        <v>59</v>
      </c>
      <c r="B20" s="3" t="s">
        <v>60</v>
      </c>
      <c r="C20" s="26">
        <v>1200</v>
      </c>
      <c r="D20" s="9">
        <v>378.7</v>
      </c>
      <c r="E20" s="9">
        <v>568.04999999999995</v>
      </c>
      <c r="F20" s="5">
        <v>3000</v>
      </c>
      <c r="G20" s="9">
        <v>1564.11</v>
      </c>
      <c r="H20" s="9">
        <v>1535.27</v>
      </c>
      <c r="I20" s="9">
        <v>2937.97</v>
      </c>
      <c r="J20" s="9">
        <v>3239.99</v>
      </c>
      <c r="K20" s="5"/>
    </row>
    <row r="21" spans="1:11" x14ac:dyDescent="0.2">
      <c r="A21" s="103" t="s">
        <v>61</v>
      </c>
      <c r="B21" s="3" t="s">
        <v>62</v>
      </c>
      <c r="C21" s="26">
        <f t="shared" si="0"/>
        <v>0</v>
      </c>
      <c r="D21" s="5"/>
      <c r="E21" s="9"/>
      <c r="F21" s="5"/>
      <c r="G21" s="9">
        <v>1533.03</v>
      </c>
      <c r="H21" s="9"/>
      <c r="I21" s="9">
        <v>55521.42</v>
      </c>
      <c r="J21" s="9">
        <v>61548.21</v>
      </c>
      <c r="K21" s="5"/>
    </row>
    <row r="22" spans="1:11" x14ac:dyDescent="0.2">
      <c r="A22" s="103" t="s">
        <v>63</v>
      </c>
      <c r="B22" s="3" t="s">
        <v>64</v>
      </c>
      <c r="C22" s="26">
        <v>72000</v>
      </c>
      <c r="D22" s="9">
        <v>47443.199999999997</v>
      </c>
      <c r="E22" s="9">
        <v>71164.800000000003</v>
      </c>
      <c r="F22" s="5">
        <v>71000</v>
      </c>
      <c r="G22" s="9">
        <v>70381.72</v>
      </c>
      <c r="H22" s="9">
        <v>68560.2</v>
      </c>
      <c r="I22" s="9">
        <v>69750.259999999995</v>
      </c>
      <c r="J22" s="9">
        <v>69852.899999999994</v>
      </c>
      <c r="K22" s="5"/>
    </row>
    <row r="23" spans="1:11" x14ac:dyDescent="0.2">
      <c r="A23" s="103" t="s">
        <v>65</v>
      </c>
      <c r="B23" s="3" t="s">
        <v>66</v>
      </c>
      <c r="C23" s="26">
        <v>4000</v>
      </c>
      <c r="D23" s="9">
        <v>1273.29</v>
      </c>
      <c r="E23" s="9">
        <v>1909.9349999999999</v>
      </c>
      <c r="F23" s="5">
        <v>6500</v>
      </c>
      <c r="G23" s="9">
        <v>4290.8999999999996</v>
      </c>
      <c r="H23" s="9">
        <v>1876.3</v>
      </c>
      <c r="I23" s="9">
        <v>2033.13</v>
      </c>
      <c r="J23" s="9">
        <v>8193</v>
      </c>
      <c r="K23" s="5"/>
    </row>
    <row r="24" spans="1:11" x14ac:dyDescent="0.2">
      <c r="A24" s="103" t="s">
        <v>67</v>
      </c>
      <c r="B24" s="3" t="s">
        <v>68</v>
      </c>
      <c r="C24" s="26">
        <f t="shared" si="0"/>
        <v>1012</v>
      </c>
      <c r="D24" s="9">
        <v>900</v>
      </c>
      <c r="E24" s="9">
        <v>1350</v>
      </c>
      <c r="F24" s="5">
        <v>1000</v>
      </c>
      <c r="G24" s="9">
        <v>900</v>
      </c>
      <c r="H24" s="9">
        <v>1450</v>
      </c>
      <c r="I24" s="9">
        <v>1335.81</v>
      </c>
      <c r="J24" s="9">
        <v>1268.01</v>
      </c>
      <c r="K24" s="5"/>
    </row>
    <row r="25" spans="1:11" x14ac:dyDescent="0.2">
      <c r="A25" s="103" t="s">
        <v>69</v>
      </c>
      <c r="B25" s="3" t="s">
        <v>70</v>
      </c>
      <c r="C25" s="26">
        <v>4500</v>
      </c>
      <c r="D25" s="9">
        <v>233.91</v>
      </c>
      <c r="E25" s="9">
        <v>350.86500000000001</v>
      </c>
      <c r="F25" s="5">
        <v>7500</v>
      </c>
      <c r="G25" s="9">
        <v>4208.66</v>
      </c>
      <c r="H25" s="9">
        <v>5017.6499999999996</v>
      </c>
      <c r="I25" s="9">
        <v>5231.59</v>
      </c>
      <c r="J25" s="9">
        <v>7919.3</v>
      </c>
      <c r="K25" s="5"/>
    </row>
    <row r="26" spans="1:11" x14ac:dyDescent="0.2">
      <c r="A26" s="103" t="s">
        <v>71</v>
      </c>
      <c r="B26" s="3" t="s">
        <v>72</v>
      </c>
      <c r="C26" s="26">
        <v>6000</v>
      </c>
      <c r="D26" s="9">
        <v>114.22</v>
      </c>
      <c r="E26" s="9">
        <v>171.33</v>
      </c>
      <c r="F26" s="5">
        <v>6000</v>
      </c>
      <c r="G26" s="9">
        <v>3185.26</v>
      </c>
      <c r="H26" s="9">
        <v>6448.41</v>
      </c>
      <c r="I26" s="9">
        <v>5989.57</v>
      </c>
      <c r="J26" s="9">
        <v>6748.51</v>
      </c>
      <c r="K26" s="5"/>
    </row>
    <row r="27" spans="1:11" x14ac:dyDescent="0.2">
      <c r="A27" s="103" t="s">
        <v>73</v>
      </c>
      <c r="B27" s="3" t="s">
        <v>74</v>
      </c>
      <c r="C27" s="26">
        <v>500</v>
      </c>
      <c r="D27" s="9">
        <v>423.2</v>
      </c>
      <c r="E27" s="9">
        <v>634.79999999999995</v>
      </c>
      <c r="F27" s="5"/>
      <c r="G27" s="9">
        <v>1169.55</v>
      </c>
      <c r="H27" s="9">
        <v>804.39</v>
      </c>
      <c r="I27" s="9">
        <v>1405.09</v>
      </c>
      <c r="J27" s="9">
        <v>1086.01</v>
      </c>
      <c r="K27" s="5"/>
    </row>
    <row r="28" spans="1:11" x14ac:dyDescent="0.2">
      <c r="A28" s="103" t="s">
        <v>75</v>
      </c>
      <c r="B28" s="3" t="s">
        <v>76</v>
      </c>
      <c r="C28" s="26">
        <v>2500</v>
      </c>
      <c r="D28" s="9">
        <v>177.24</v>
      </c>
      <c r="E28" s="9">
        <v>265.86</v>
      </c>
      <c r="F28" s="5">
        <v>5000</v>
      </c>
      <c r="G28" s="9">
        <v>1033.04</v>
      </c>
      <c r="H28" s="5"/>
      <c r="I28" s="9">
        <v>1994.7</v>
      </c>
      <c r="J28" s="9">
        <v>1076.19</v>
      </c>
      <c r="K28" s="5"/>
    </row>
    <row r="29" spans="1:11" x14ac:dyDescent="0.2">
      <c r="A29" s="103" t="s">
        <v>77</v>
      </c>
      <c r="B29" s="3" t="s">
        <v>78</v>
      </c>
      <c r="C29" s="26">
        <v>64800</v>
      </c>
      <c r="D29" s="9">
        <v>17570.22</v>
      </c>
      <c r="E29" s="9">
        <v>26355.33</v>
      </c>
      <c r="F29" s="5"/>
      <c r="G29" s="9">
        <v>63962.76</v>
      </c>
      <c r="H29" s="9">
        <v>94332.19</v>
      </c>
      <c r="I29" s="9">
        <v>80693.89</v>
      </c>
      <c r="J29" s="9">
        <v>75470.77</v>
      </c>
      <c r="K29" s="5"/>
    </row>
    <row r="30" spans="1:11" x14ac:dyDescent="0.2">
      <c r="A30" s="103" t="s">
        <v>79</v>
      </c>
      <c r="B30" s="3" t="s">
        <v>80</v>
      </c>
      <c r="C30" s="26">
        <v>98000</v>
      </c>
      <c r="D30" s="9">
        <v>1344.64</v>
      </c>
      <c r="E30" s="9">
        <v>2016.96</v>
      </c>
      <c r="F30" s="5"/>
      <c r="G30" s="9">
        <v>95063.72</v>
      </c>
      <c r="H30" s="9">
        <v>86387.34</v>
      </c>
      <c r="I30" s="9">
        <v>107545.34</v>
      </c>
      <c r="J30" s="9">
        <v>86424</v>
      </c>
      <c r="K30" s="5"/>
    </row>
    <row r="31" spans="1:11" x14ac:dyDescent="0.2">
      <c r="A31" s="103" t="s">
        <v>81</v>
      </c>
      <c r="B31" s="3" t="s">
        <v>82</v>
      </c>
      <c r="C31" s="26">
        <v>13800</v>
      </c>
      <c r="D31" s="9">
        <v>10333.540000000001</v>
      </c>
      <c r="E31" s="9">
        <v>15500.31</v>
      </c>
      <c r="F31" s="5">
        <v>14000</v>
      </c>
      <c r="G31" s="9">
        <v>55781.68</v>
      </c>
      <c r="H31" s="9">
        <v>15889.39</v>
      </c>
      <c r="I31" s="9">
        <v>47496.11</v>
      </c>
      <c r="J31" s="9">
        <v>32410.080000000002</v>
      </c>
      <c r="K31" s="5"/>
    </row>
    <row r="32" spans="1:11" x14ac:dyDescent="0.2">
      <c r="A32" s="103" t="s">
        <v>83</v>
      </c>
      <c r="B32" s="3" t="s">
        <v>84</v>
      </c>
      <c r="C32" s="26">
        <v>3500</v>
      </c>
      <c r="D32" s="9">
        <v>3686.06</v>
      </c>
      <c r="E32" s="9">
        <v>5529.09</v>
      </c>
      <c r="F32" s="5">
        <v>3000</v>
      </c>
      <c r="G32" s="9">
        <v>1072.94</v>
      </c>
      <c r="H32" s="9">
        <v>6220</v>
      </c>
      <c r="I32" s="9">
        <v>3304.76</v>
      </c>
      <c r="J32" s="9">
        <v>4377.1099999999997</v>
      </c>
      <c r="K32" s="5"/>
    </row>
    <row r="33" spans="1:11" x14ac:dyDescent="0.2">
      <c r="A33" s="103" t="s">
        <v>85</v>
      </c>
      <c r="B33" s="3" t="s">
        <v>86</v>
      </c>
      <c r="C33" s="26">
        <f t="shared" si="0"/>
        <v>8602</v>
      </c>
      <c r="D33" s="9">
        <v>10767.47</v>
      </c>
      <c r="E33" s="9">
        <v>16151.205</v>
      </c>
      <c r="F33" s="5">
        <v>8500</v>
      </c>
      <c r="G33" s="9">
        <v>12599.59</v>
      </c>
      <c r="H33" s="9">
        <v>7868.45</v>
      </c>
      <c r="I33" s="9">
        <v>3815.26</v>
      </c>
      <c r="J33" s="9">
        <v>1237.74</v>
      </c>
      <c r="K33" s="5"/>
    </row>
    <row r="34" spans="1:11" x14ac:dyDescent="0.2">
      <c r="A34" s="103" t="s">
        <v>87</v>
      </c>
      <c r="B34" s="3" t="s">
        <v>88</v>
      </c>
      <c r="C34" s="26">
        <v>300</v>
      </c>
      <c r="D34" s="9">
        <v>120</v>
      </c>
      <c r="E34" s="9">
        <v>180</v>
      </c>
      <c r="F34" s="5">
        <v>700</v>
      </c>
      <c r="G34" s="9">
        <v>25.07</v>
      </c>
      <c r="H34" s="9">
        <v>591.92999999999995</v>
      </c>
      <c r="I34" s="9">
        <v>696.43</v>
      </c>
      <c r="J34" s="9">
        <v>303.42</v>
      </c>
      <c r="K34" s="5"/>
    </row>
    <row r="35" spans="1:11" x14ac:dyDescent="0.2">
      <c r="A35" s="103" t="s">
        <v>89</v>
      </c>
      <c r="B35" s="3" t="s">
        <v>90</v>
      </c>
      <c r="C35" s="26">
        <v>620000</v>
      </c>
      <c r="D35" s="9">
        <v>405315.44</v>
      </c>
      <c r="E35" s="9">
        <v>607973.16</v>
      </c>
      <c r="F35" s="5">
        <v>680418</v>
      </c>
      <c r="G35" s="9">
        <v>590787.23600000003</v>
      </c>
      <c r="H35" s="9">
        <v>638746.59</v>
      </c>
      <c r="I35" s="9">
        <v>635937.32999999996</v>
      </c>
      <c r="J35" s="9">
        <v>603932.97</v>
      </c>
      <c r="K35" s="5"/>
    </row>
    <row r="36" spans="1:11" x14ac:dyDescent="0.2">
      <c r="A36" s="103" t="s">
        <v>91</v>
      </c>
      <c r="B36" s="3" t="s">
        <v>92</v>
      </c>
      <c r="C36" s="26">
        <v>46000</v>
      </c>
      <c r="D36" s="9">
        <v>27902.13</v>
      </c>
      <c r="E36" s="9">
        <v>41853.195</v>
      </c>
      <c r="F36" s="5">
        <v>54288</v>
      </c>
      <c r="G36" s="9">
        <v>47949.47</v>
      </c>
      <c r="H36" s="9">
        <v>50305.75</v>
      </c>
      <c r="I36" s="9">
        <v>50346.74</v>
      </c>
      <c r="J36" s="9">
        <v>46473.4</v>
      </c>
      <c r="K36" s="5"/>
    </row>
    <row r="37" spans="1:11" x14ac:dyDescent="0.2">
      <c r="A37" s="103" t="s">
        <v>93</v>
      </c>
      <c r="B37" s="3" t="s">
        <v>94</v>
      </c>
      <c r="C37" s="26">
        <v>38500</v>
      </c>
      <c r="D37" s="5"/>
      <c r="E37" s="9"/>
      <c r="F37" s="5">
        <v>38000</v>
      </c>
      <c r="G37" s="9">
        <v>37500</v>
      </c>
      <c r="H37" s="9">
        <v>37579.47</v>
      </c>
      <c r="I37" s="9">
        <v>37596</v>
      </c>
      <c r="J37" s="9">
        <v>32096</v>
      </c>
      <c r="K37" s="5"/>
    </row>
    <row r="38" spans="1:11" x14ac:dyDescent="0.2">
      <c r="A38" s="103" t="s">
        <v>95</v>
      </c>
      <c r="B38" s="3" t="s">
        <v>96</v>
      </c>
      <c r="C38" s="26">
        <v>11500</v>
      </c>
      <c r="D38" s="5"/>
      <c r="E38" s="9"/>
      <c r="F38" s="5">
        <v>12000</v>
      </c>
      <c r="G38" s="9">
        <v>11029.27</v>
      </c>
      <c r="H38" s="9">
        <v>19641.63</v>
      </c>
      <c r="I38" s="5"/>
      <c r="J38" s="9">
        <v>8983.5</v>
      </c>
      <c r="K38" s="5"/>
    </row>
    <row r="39" spans="1:11" x14ac:dyDescent="0.2">
      <c r="A39" s="103" t="s">
        <v>97</v>
      </c>
      <c r="B39" s="3" t="s">
        <v>98</v>
      </c>
      <c r="C39" s="26">
        <v>8000</v>
      </c>
      <c r="D39" s="9">
        <v>4057.95</v>
      </c>
      <c r="E39" s="9">
        <v>6086.9250000000002</v>
      </c>
      <c r="F39" s="5">
        <v>11000</v>
      </c>
      <c r="G39" s="9">
        <v>12158.46</v>
      </c>
      <c r="H39" s="9">
        <v>10750.5</v>
      </c>
      <c r="I39" s="9">
        <v>14099.93</v>
      </c>
      <c r="J39" s="9">
        <v>12759.7</v>
      </c>
      <c r="K39" s="5"/>
    </row>
    <row r="40" spans="1:11" x14ac:dyDescent="0.2">
      <c r="A40" s="103" t="s">
        <v>99</v>
      </c>
      <c r="B40" s="3" t="s">
        <v>100</v>
      </c>
      <c r="C40" s="26">
        <v>1000</v>
      </c>
      <c r="D40" s="5"/>
      <c r="E40" s="9"/>
      <c r="F40" s="5">
        <v>1000</v>
      </c>
      <c r="G40" s="9">
        <v>445.74</v>
      </c>
      <c r="H40" s="9">
        <v>-286.77999999999997</v>
      </c>
      <c r="I40" s="9">
        <v>3150.96</v>
      </c>
      <c r="J40" s="5"/>
      <c r="K40" s="5"/>
    </row>
    <row r="41" spans="1:11" x14ac:dyDescent="0.2">
      <c r="A41" s="103" t="s">
        <v>101</v>
      </c>
      <c r="B41" s="3" t="s">
        <v>102</v>
      </c>
      <c r="C41" s="26">
        <f t="shared" si="0"/>
        <v>0</v>
      </c>
      <c r="D41" s="5"/>
      <c r="E41" s="9"/>
      <c r="F41" s="5"/>
      <c r="G41" s="9">
        <v>492.82</v>
      </c>
      <c r="H41" s="9">
        <v>216.47</v>
      </c>
      <c r="I41" s="9">
        <v>7.05</v>
      </c>
      <c r="J41" s="9">
        <v>339.28</v>
      </c>
      <c r="K41" s="5"/>
    </row>
    <row r="42" spans="1:11" x14ac:dyDescent="0.2">
      <c r="A42" s="103" t="s">
        <v>103</v>
      </c>
      <c r="B42" s="3" t="s">
        <v>104</v>
      </c>
      <c r="C42" s="26">
        <v>-64500</v>
      </c>
      <c r="D42" s="5"/>
      <c r="E42" s="9"/>
      <c r="F42" s="5">
        <v>45000</v>
      </c>
      <c r="G42" s="9">
        <v>-69500</v>
      </c>
      <c r="H42" s="9">
        <v>-69500</v>
      </c>
      <c r="I42" s="9">
        <v>-69500</v>
      </c>
      <c r="J42" s="9">
        <v>-44500</v>
      </c>
      <c r="K42" s="5"/>
    </row>
    <row r="43" spans="1:11" x14ac:dyDescent="0.2">
      <c r="A43" s="103" t="s">
        <v>105</v>
      </c>
      <c r="B43" s="3" t="s">
        <v>106</v>
      </c>
      <c r="C43" s="26">
        <v>16000</v>
      </c>
      <c r="D43" s="9">
        <v>10344.780000000001</v>
      </c>
      <c r="E43" s="9">
        <v>15517.17</v>
      </c>
      <c r="F43" s="5">
        <v>15000</v>
      </c>
      <c r="G43" s="9">
        <v>17957.05</v>
      </c>
      <c r="H43" s="9">
        <v>22880.41</v>
      </c>
      <c r="I43" s="9">
        <v>14600.45</v>
      </c>
      <c r="J43" s="9">
        <v>14050.37</v>
      </c>
      <c r="K43" s="5"/>
    </row>
    <row r="44" spans="1:11" x14ac:dyDescent="0.2">
      <c r="A44" s="103"/>
      <c r="B44" s="3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">
      <c r="A45" s="103"/>
      <c r="B45" s="3" t="s">
        <v>32</v>
      </c>
      <c r="C45" s="9">
        <f>SUM(C9:C43)</f>
        <v>-2092726.7661199998</v>
      </c>
      <c r="D45" s="9">
        <v>-4949914.42</v>
      </c>
      <c r="E45" s="9">
        <v>-7424871.6299999999</v>
      </c>
      <c r="F45" s="9">
        <f>SUM(G9:G43)</f>
        <v>-1939477.8340000007</v>
      </c>
      <c r="G45" s="9">
        <v>-1957382.284</v>
      </c>
      <c r="H45" s="9">
        <v>-2500358.58</v>
      </c>
      <c r="I45" s="9">
        <v>-1932266.64</v>
      </c>
      <c r="J45" s="9">
        <v>-2418704.52</v>
      </c>
      <c r="K45" s="5"/>
    </row>
    <row r="46" spans="1:11" x14ac:dyDescent="0.2">
      <c r="A46" s="7"/>
      <c r="B46" s="7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</row>
  </sheetData>
  <sheetProtection algorithmName="SHA-512" hashValue="gKcLyJYi5PQXCIOB3FDsgf+CB0CHabodQCi7wSt6XC2nPOMsiTM+r+PHKHBsoqjxJi9ArQvtUptWHvlDed9HYg==" saltValue="kYnj1JVgZIp9WDMRubVTIg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50"/>
  <sheetViews>
    <sheetView workbookViewId="0">
      <selection activeCell="L34" sqref="L34"/>
    </sheetView>
  </sheetViews>
  <sheetFormatPr defaultColWidth="9" defaultRowHeight="12.75" x14ac:dyDescent="0.2"/>
  <cols>
    <col min="1" max="1" width="13.1640625" customWidth="1"/>
    <col min="2" max="2" width="31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580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581</v>
      </c>
      <c r="B9" s="3" t="s">
        <v>582</v>
      </c>
      <c r="C9" s="20">
        <v>100</v>
      </c>
      <c r="D9" s="5"/>
      <c r="E9" s="9"/>
      <c r="F9" s="20">
        <v>100</v>
      </c>
      <c r="G9" s="5"/>
      <c r="H9" s="9">
        <v>684.29</v>
      </c>
      <c r="I9" s="5"/>
      <c r="J9" s="9">
        <v>11.4</v>
      </c>
      <c r="K9" s="9">
        <v>226.4</v>
      </c>
      <c r="L9" s="6">
        <v>0</v>
      </c>
      <c r="M9" s="5"/>
    </row>
    <row r="10" spans="1:13" x14ac:dyDescent="0.2">
      <c r="A10" s="103" t="s">
        <v>583</v>
      </c>
      <c r="B10" s="3" t="s">
        <v>584</v>
      </c>
      <c r="C10" s="20">
        <v>600</v>
      </c>
      <c r="D10" s="9">
        <v>317.7</v>
      </c>
      <c r="E10" s="9">
        <v>476.55</v>
      </c>
      <c r="F10" s="20">
        <v>600</v>
      </c>
      <c r="G10" s="9">
        <v>543.9</v>
      </c>
      <c r="H10" s="9">
        <v>603.6</v>
      </c>
      <c r="I10" s="9">
        <v>603.6</v>
      </c>
      <c r="J10" s="9">
        <v>603.6</v>
      </c>
      <c r="K10" s="9">
        <v>503</v>
      </c>
      <c r="L10" s="6">
        <v>0</v>
      </c>
      <c r="M10" s="5"/>
    </row>
    <row r="11" spans="1:13" x14ac:dyDescent="0.2">
      <c r="A11" s="103" t="s">
        <v>585</v>
      </c>
      <c r="B11" s="3" t="s">
        <v>586</v>
      </c>
      <c r="C11" s="20">
        <v>250</v>
      </c>
      <c r="D11" s="9">
        <v>200</v>
      </c>
      <c r="E11" s="9">
        <v>300</v>
      </c>
      <c r="F11" s="20">
        <v>250</v>
      </c>
      <c r="G11" s="9">
        <v>-250</v>
      </c>
      <c r="H11" s="9">
        <v>79.569999999999993</v>
      </c>
      <c r="I11" s="9">
        <v>36.97</v>
      </c>
      <c r="J11" s="9">
        <v>250</v>
      </c>
      <c r="K11" s="9">
        <v>88.66</v>
      </c>
      <c r="L11" s="6">
        <v>0</v>
      </c>
      <c r="M11" s="5"/>
    </row>
    <row r="12" spans="1:13" x14ac:dyDescent="0.2">
      <c r="A12" s="103" t="s">
        <v>587</v>
      </c>
      <c r="B12" s="3" t="s">
        <v>588</v>
      </c>
      <c r="C12" s="20">
        <v>3000</v>
      </c>
      <c r="D12" s="9">
        <v>950</v>
      </c>
      <c r="E12" s="9">
        <v>1425</v>
      </c>
      <c r="F12" s="20">
        <v>3000</v>
      </c>
      <c r="G12" s="9">
        <v>477.7</v>
      </c>
      <c r="H12" s="9">
        <v>3477.72</v>
      </c>
      <c r="I12" s="9">
        <v>456.69</v>
      </c>
      <c r="J12" s="9">
        <v>3065.96</v>
      </c>
      <c r="K12" s="9">
        <v>3570.75</v>
      </c>
      <c r="L12" s="6">
        <v>0</v>
      </c>
      <c r="M12" s="5"/>
    </row>
    <row r="13" spans="1:13" x14ac:dyDescent="0.2">
      <c r="A13" s="103" t="s">
        <v>589</v>
      </c>
      <c r="B13" s="3" t="s">
        <v>590</v>
      </c>
      <c r="C13" s="20">
        <v>750</v>
      </c>
      <c r="D13" s="5"/>
      <c r="E13" s="9"/>
      <c r="F13" s="20">
        <v>750</v>
      </c>
      <c r="G13" s="9">
        <v>174.86</v>
      </c>
      <c r="H13" s="9">
        <v>380.45</v>
      </c>
      <c r="I13" s="9">
        <v>500</v>
      </c>
      <c r="J13" s="9">
        <v>265.44</v>
      </c>
      <c r="K13" s="9">
        <v>482.04</v>
      </c>
      <c r="L13" s="6">
        <v>0</v>
      </c>
      <c r="M13" s="5"/>
    </row>
    <row r="14" spans="1:13" x14ac:dyDescent="0.2">
      <c r="A14" s="103" t="s">
        <v>591</v>
      </c>
      <c r="B14" s="3" t="s">
        <v>592</v>
      </c>
      <c r="C14" s="20">
        <v>1700</v>
      </c>
      <c r="D14" s="9">
        <v>835</v>
      </c>
      <c r="E14" s="9">
        <v>1252.5</v>
      </c>
      <c r="F14" s="20">
        <v>1700</v>
      </c>
      <c r="G14" s="9">
        <v>592.4</v>
      </c>
      <c r="H14" s="9">
        <v>2055.75</v>
      </c>
      <c r="I14" s="9">
        <v>1655.08</v>
      </c>
      <c r="J14" s="9">
        <v>1501.43</v>
      </c>
      <c r="K14" s="9">
        <v>1268.95</v>
      </c>
      <c r="L14" s="6">
        <v>0</v>
      </c>
      <c r="M14" s="5"/>
    </row>
    <row r="15" spans="1:13" x14ac:dyDescent="0.2">
      <c r="A15" s="103" t="s">
        <v>593</v>
      </c>
      <c r="B15" s="3" t="s">
        <v>594</v>
      </c>
      <c r="C15" s="20">
        <v>300</v>
      </c>
      <c r="D15" s="5"/>
      <c r="E15" s="9"/>
      <c r="F15" s="20">
        <v>300</v>
      </c>
      <c r="G15" s="5"/>
      <c r="H15" s="9">
        <v>14.11</v>
      </c>
      <c r="I15" s="5"/>
      <c r="J15" s="9">
        <v>31.76</v>
      </c>
      <c r="K15" s="9">
        <v>286.49</v>
      </c>
      <c r="L15" s="6">
        <v>0</v>
      </c>
      <c r="M15" s="5"/>
    </row>
    <row r="16" spans="1:13" x14ac:dyDescent="0.2">
      <c r="A16" s="103" t="s">
        <v>595</v>
      </c>
      <c r="B16" s="3" t="s">
        <v>596</v>
      </c>
      <c r="C16" s="20">
        <v>500</v>
      </c>
      <c r="D16" s="5"/>
      <c r="E16" s="9"/>
      <c r="F16" s="20">
        <v>500</v>
      </c>
      <c r="G16" s="9">
        <v>23.89</v>
      </c>
      <c r="H16" s="9">
        <v>239.82</v>
      </c>
      <c r="I16" s="9">
        <v>228.08</v>
      </c>
      <c r="J16" s="9">
        <v>361.72</v>
      </c>
      <c r="K16" s="9">
        <v>668.94</v>
      </c>
      <c r="L16" s="6">
        <v>0</v>
      </c>
      <c r="M16" s="5"/>
    </row>
    <row r="17" spans="1:13" x14ac:dyDescent="0.2">
      <c r="A17" s="103" t="s">
        <v>597</v>
      </c>
      <c r="B17" s="3" t="s">
        <v>598</v>
      </c>
      <c r="C17" s="81">
        <v>15500</v>
      </c>
      <c r="D17" s="9">
        <v>8005.1</v>
      </c>
      <c r="E17" s="9">
        <v>12007.65</v>
      </c>
      <c r="F17" s="20">
        <v>11800</v>
      </c>
      <c r="G17" s="9">
        <v>8474.7999999999993</v>
      </c>
      <c r="H17" s="9">
        <v>9912.43</v>
      </c>
      <c r="I17" s="9">
        <v>7355.27</v>
      </c>
      <c r="J17" s="9">
        <v>5990.79</v>
      </c>
      <c r="K17" s="9">
        <v>6243.18</v>
      </c>
      <c r="L17" s="6">
        <v>0</v>
      </c>
      <c r="M17" s="5" t="s">
        <v>526</v>
      </c>
    </row>
    <row r="18" spans="1:13" x14ac:dyDescent="0.2">
      <c r="A18" s="103" t="s">
        <v>599</v>
      </c>
      <c r="B18" s="3" t="s">
        <v>600</v>
      </c>
      <c r="C18" s="81">
        <v>1200</v>
      </c>
      <c r="D18" s="9">
        <v>778.18</v>
      </c>
      <c r="E18" s="9">
        <v>1167.27</v>
      </c>
      <c r="F18" s="20">
        <v>940</v>
      </c>
      <c r="G18" s="9">
        <v>654.98</v>
      </c>
      <c r="H18" s="9">
        <v>745.94</v>
      </c>
      <c r="I18" s="9">
        <v>550.74</v>
      </c>
      <c r="J18" s="9">
        <v>406.78</v>
      </c>
      <c r="K18" s="9">
        <v>453.38</v>
      </c>
      <c r="L18" s="6">
        <v>0</v>
      </c>
      <c r="M18" s="5"/>
    </row>
    <row r="19" spans="1:13" x14ac:dyDescent="0.2">
      <c r="A19" s="103" t="s">
        <v>601</v>
      </c>
      <c r="B19" s="3" t="s">
        <v>602</v>
      </c>
      <c r="C19" s="20">
        <v>300</v>
      </c>
      <c r="D19" s="9">
        <v>202.64</v>
      </c>
      <c r="E19" s="9">
        <v>303.95999999999998</v>
      </c>
      <c r="F19" s="20">
        <v>300</v>
      </c>
      <c r="G19" s="9">
        <v>1636.81</v>
      </c>
      <c r="H19" s="9">
        <v>1636.82</v>
      </c>
      <c r="I19" s="9">
        <v>303.95999999999998</v>
      </c>
      <c r="J19" s="9">
        <v>985.16</v>
      </c>
      <c r="K19" s="9">
        <v>985.16</v>
      </c>
      <c r="L19" s="6">
        <v>0</v>
      </c>
      <c r="M19" s="5"/>
    </row>
    <row r="20" spans="1:13" x14ac:dyDescent="0.2">
      <c r="A20" s="10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3"/>
      <c r="B21" s="3" t="s">
        <v>32</v>
      </c>
      <c r="C21" s="20">
        <f>SUM(C9:C19)</f>
        <v>24200</v>
      </c>
      <c r="D21" s="9">
        <v>11288.62</v>
      </c>
      <c r="E21" s="9">
        <v>16932.93</v>
      </c>
      <c r="F21" s="20">
        <f>SUM(F9:F19)</f>
        <v>20240</v>
      </c>
      <c r="G21" s="9">
        <v>12329.34</v>
      </c>
      <c r="H21" s="9">
        <v>19830.5</v>
      </c>
      <c r="I21" s="9">
        <v>11690.39</v>
      </c>
      <c r="J21" s="9">
        <v>13474.04</v>
      </c>
      <c r="K21" s="9">
        <v>15491.11</v>
      </c>
      <c r="L21" s="6">
        <v>0</v>
      </c>
      <c r="M21" s="5"/>
    </row>
    <row r="22" spans="1:13" x14ac:dyDescent="0.2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</sheetData>
  <sheetProtection algorithmName="SHA-512" hashValue="URZAKRKRmYLp8UqFbgJ+TWjojTvpvjoIEfQ8f6Eu0GaL0WXOHMSfQa1+sc/mIf9T9vF/9xDilhUp9tyzrI9cnQ==" saltValue="Fb6SqamwhpFOmRIcUtiF6w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53"/>
  <sheetViews>
    <sheetView workbookViewId="0">
      <selection activeCell="C19" sqref="C19"/>
    </sheetView>
  </sheetViews>
  <sheetFormatPr defaultColWidth="9" defaultRowHeight="12.75" x14ac:dyDescent="0.2"/>
  <cols>
    <col min="1" max="1" width="13.1640625" customWidth="1"/>
    <col min="2" max="2" width="33.66406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603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8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604</v>
      </c>
      <c r="B9" s="3" t="s">
        <v>605</v>
      </c>
      <c r="C9" s="5"/>
      <c r="D9" s="40"/>
      <c r="E9" s="9"/>
      <c r="F9" s="9"/>
      <c r="G9" s="5"/>
      <c r="H9" s="9">
        <v>-4392.2299999999996</v>
      </c>
      <c r="I9" s="9">
        <v>-4800</v>
      </c>
      <c r="J9" s="9">
        <v>-8324.7999999999993</v>
      </c>
      <c r="K9" s="9">
        <v>-3240.25</v>
      </c>
      <c r="L9" s="6">
        <v>0</v>
      </c>
      <c r="M9" s="5"/>
    </row>
    <row r="10" spans="1:13" x14ac:dyDescent="0.2">
      <c r="A10" s="103" t="s">
        <v>606</v>
      </c>
      <c r="B10" s="3" t="s">
        <v>607</v>
      </c>
      <c r="C10" s="87">
        <v>-2500</v>
      </c>
      <c r="D10" s="9">
        <v>-2662.22</v>
      </c>
      <c r="E10" s="9">
        <v>-2662.22</v>
      </c>
      <c r="F10" s="9">
        <v>-7000</v>
      </c>
      <c r="G10" s="9">
        <v>-4109.72</v>
      </c>
      <c r="H10" s="9">
        <v>-3265.32</v>
      </c>
      <c r="I10" s="9">
        <v>-1802.35</v>
      </c>
      <c r="J10" s="9">
        <v>-7801.85</v>
      </c>
      <c r="K10" s="9">
        <v>-4722</v>
      </c>
      <c r="L10" s="6">
        <v>0</v>
      </c>
      <c r="M10" s="5"/>
    </row>
    <row r="11" spans="1:13" x14ac:dyDescent="0.2">
      <c r="A11" s="103" t="s">
        <v>608</v>
      </c>
      <c r="B11" s="3" t="s">
        <v>609</v>
      </c>
      <c r="C11" s="9">
        <v>50</v>
      </c>
      <c r="D11" s="5"/>
      <c r="E11" s="9"/>
      <c r="F11" s="9">
        <v>50</v>
      </c>
      <c r="G11" s="5"/>
      <c r="H11" s="9">
        <v>65.760000000000005</v>
      </c>
      <c r="I11" s="9">
        <v>147.58000000000001</v>
      </c>
      <c r="J11" s="9">
        <v>144.5</v>
      </c>
      <c r="K11" s="9">
        <v>113.9</v>
      </c>
      <c r="L11" s="6">
        <v>0</v>
      </c>
      <c r="M11" s="5"/>
    </row>
    <row r="12" spans="1:13" x14ac:dyDescent="0.2">
      <c r="A12" s="103" t="s">
        <v>610</v>
      </c>
      <c r="B12" s="3" t="s">
        <v>611</v>
      </c>
      <c r="C12" s="9">
        <v>120</v>
      </c>
      <c r="D12" s="9">
        <v>84.87</v>
      </c>
      <c r="E12" s="9">
        <v>127.30500000000001</v>
      </c>
      <c r="F12" s="9">
        <v>120</v>
      </c>
      <c r="G12" s="9">
        <v>160.33000000000001</v>
      </c>
      <c r="H12" s="9">
        <v>116.14</v>
      </c>
      <c r="I12" s="9">
        <v>131.04</v>
      </c>
      <c r="J12" s="9">
        <v>123.64</v>
      </c>
      <c r="K12" s="9">
        <v>94.4</v>
      </c>
      <c r="L12" s="6">
        <v>0</v>
      </c>
      <c r="M12" s="5"/>
    </row>
    <row r="13" spans="1:13" x14ac:dyDescent="0.2">
      <c r="A13" s="103" t="s">
        <v>612</v>
      </c>
      <c r="B13" s="3" t="s">
        <v>613</v>
      </c>
      <c r="C13" s="9">
        <v>450</v>
      </c>
      <c r="D13" s="5"/>
      <c r="E13" s="9"/>
      <c r="F13" s="9">
        <v>450</v>
      </c>
      <c r="G13" s="9">
        <v>560</v>
      </c>
      <c r="H13" s="9">
        <v>2400.7600000000002</v>
      </c>
      <c r="I13" s="9">
        <v>614</v>
      </c>
      <c r="J13" s="9">
        <v>10584.67</v>
      </c>
      <c r="K13" s="9">
        <v>4723.3999999999996</v>
      </c>
      <c r="L13" s="6">
        <v>0</v>
      </c>
      <c r="M13" s="5"/>
    </row>
    <row r="14" spans="1:13" x14ac:dyDescent="0.2">
      <c r="A14" s="103" t="s">
        <v>614</v>
      </c>
      <c r="B14" s="3" t="s">
        <v>615</v>
      </c>
      <c r="C14" s="9">
        <v>750</v>
      </c>
      <c r="D14" s="5"/>
      <c r="E14" s="9"/>
      <c r="F14" s="9">
        <v>750</v>
      </c>
      <c r="G14" s="5"/>
      <c r="H14" s="9">
        <v>699.86</v>
      </c>
      <c r="I14" s="9">
        <v>1151.03</v>
      </c>
      <c r="J14" s="9">
        <v>45.8</v>
      </c>
      <c r="K14" s="9">
        <v>1036.17</v>
      </c>
      <c r="L14" s="6">
        <v>0</v>
      </c>
      <c r="M14" s="5"/>
    </row>
    <row r="15" spans="1:13" x14ac:dyDescent="0.2">
      <c r="A15" s="103" t="s">
        <v>616</v>
      </c>
      <c r="B15" s="3" t="s">
        <v>617</v>
      </c>
      <c r="C15" s="9">
        <v>1000</v>
      </c>
      <c r="D15" s="9">
        <v>300</v>
      </c>
      <c r="E15" s="9">
        <v>450</v>
      </c>
      <c r="F15" s="9">
        <v>1000</v>
      </c>
      <c r="G15" s="9">
        <v>483.99</v>
      </c>
      <c r="H15" s="9">
        <v>2010.81</v>
      </c>
      <c r="I15" s="9">
        <v>1643.59</v>
      </c>
      <c r="J15" s="9">
        <v>2033.91</v>
      </c>
      <c r="K15" s="9">
        <v>1028.8800000000001</v>
      </c>
      <c r="L15" s="6">
        <v>0</v>
      </c>
      <c r="M15" s="5"/>
    </row>
    <row r="16" spans="1:13" x14ac:dyDescent="0.2">
      <c r="A16" s="103" t="s">
        <v>618</v>
      </c>
      <c r="B16" s="3" t="s">
        <v>619</v>
      </c>
      <c r="C16" s="9">
        <v>750</v>
      </c>
      <c r="D16" s="9">
        <v>2659.22</v>
      </c>
      <c r="E16" s="9">
        <v>3988.83</v>
      </c>
      <c r="F16" s="9">
        <v>750</v>
      </c>
      <c r="G16" s="9">
        <v>158.19999999999999</v>
      </c>
      <c r="H16" s="5"/>
      <c r="I16" s="9">
        <v>1527.65</v>
      </c>
      <c r="J16" s="9">
        <v>1034.5</v>
      </c>
      <c r="K16" s="9">
        <v>853.13</v>
      </c>
      <c r="L16" s="6">
        <v>0</v>
      </c>
      <c r="M16" s="5"/>
    </row>
    <row r="17" spans="1:13" x14ac:dyDescent="0.2">
      <c r="A17" s="103" t="s">
        <v>620</v>
      </c>
      <c r="B17" s="3" t="s">
        <v>621</v>
      </c>
      <c r="C17" s="87">
        <v>2500</v>
      </c>
      <c r="D17" s="9">
        <v>1600</v>
      </c>
      <c r="E17" s="9">
        <v>2400</v>
      </c>
      <c r="F17" s="9">
        <v>7000</v>
      </c>
      <c r="G17" s="9">
        <v>2253.7800000000002</v>
      </c>
      <c r="H17" s="9">
        <v>5887.25</v>
      </c>
      <c r="I17" s="9">
        <v>4935.2299999999996</v>
      </c>
      <c r="J17" s="9">
        <v>11105.57</v>
      </c>
      <c r="K17" s="9">
        <v>8061.82</v>
      </c>
      <c r="L17" s="6">
        <v>0</v>
      </c>
      <c r="M17" s="5" t="s">
        <v>622</v>
      </c>
    </row>
    <row r="18" spans="1:13" x14ac:dyDescent="0.2">
      <c r="A18" s="103" t="s">
        <v>623</v>
      </c>
      <c r="B18" s="3" t="s">
        <v>624</v>
      </c>
      <c r="C18" s="9">
        <v>500</v>
      </c>
      <c r="D18" s="9">
        <v>450</v>
      </c>
      <c r="E18" s="9">
        <v>675</v>
      </c>
      <c r="F18" s="9">
        <v>500</v>
      </c>
      <c r="G18" s="9">
        <v>238.3</v>
      </c>
      <c r="H18" s="9">
        <v>2121.71</v>
      </c>
      <c r="I18" s="9">
        <v>2472.83</v>
      </c>
      <c r="J18" s="9">
        <v>1314.84</v>
      </c>
      <c r="K18" s="9">
        <v>1535.04</v>
      </c>
      <c r="L18" s="6">
        <v>0</v>
      </c>
      <c r="M18" s="5"/>
    </row>
    <row r="19" spans="1:13" x14ac:dyDescent="0.2">
      <c r="A19" s="103" t="s">
        <v>625</v>
      </c>
      <c r="B19" s="3" t="s">
        <v>626</v>
      </c>
      <c r="C19" s="9">
        <v>0</v>
      </c>
      <c r="D19" s="5"/>
      <c r="E19" s="9"/>
      <c r="F19" s="9"/>
      <c r="G19" s="5"/>
      <c r="H19" s="9">
        <v>5498.33</v>
      </c>
      <c r="I19" s="9">
        <v>5688.67</v>
      </c>
      <c r="J19" s="5"/>
      <c r="K19" s="5"/>
      <c r="L19" s="6">
        <v>0</v>
      </c>
      <c r="M19" s="5"/>
    </row>
    <row r="20" spans="1:13" x14ac:dyDescent="0.2">
      <c r="A20" s="103" t="s">
        <v>627</v>
      </c>
      <c r="B20" s="3" t="s">
        <v>628</v>
      </c>
      <c r="C20" s="62">
        <v>9800</v>
      </c>
      <c r="D20" s="9">
        <v>6259.79</v>
      </c>
      <c r="E20" s="9">
        <v>9389.6849999999995</v>
      </c>
      <c r="F20" s="9">
        <v>9800</v>
      </c>
      <c r="G20" s="9">
        <v>8875.65</v>
      </c>
      <c r="H20" s="9">
        <v>8074.95</v>
      </c>
      <c r="I20" s="9">
        <v>8118.91</v>
      </c>
      <c r="J20" s="9">
        <v>9666.9</v>
      </c>
      <c r="K20" s="9">
        <v>9666.09</v>
      </c>
      <c r="L20" s="6">
        <v>0</v>
      </c>
      <c r="M20" s="5"/>
    </row>
    <row r="21" spans="1:13" x14ac:dyDescent="0.2">
      <c r="A21" s="103" t="s">
        <v>629</v>
      </c>
      <c r="B21" s="3" t="s">
        <v>630</v>
      </c>
      <c r="C21" s="62">
        <v>770</v>
      </c>
      <c r="D21" s="9">
        <v>522.95000000000005</v>
      </c>
      <c r="E21" s="9">
        <v>784.42499999999995</v>
      </c>
      <c r="F21" s="9">
        <v>770</v>
      </c>
      <c r="G21" s="9">
        <v>653.1</v>
      </c>
      <c r="H21" s="9">
        <v>600.79</v>
      </c>
      <c r="I21" s="9">
        <v>625.39</v>
      </c>
      <c r="J21" s="9">
        <v>783.29</v>
      </c>
      <c r="K21" s="9">
        <v>799.71</v>
      </c>
      <c r="L21" s="6">
        <v>0</v>
      </c>
      <c r="M21" s="5"/>
    </row>
    <row r="22" spans="1:13" x14ac:dyDescent="0.2">
      <c r="A22" s="103" t="s">
        <v>631</v>
      </c>
      <c r="B22" s="3" t="s">
        <v>632</v>
      </c>
      <c r="C22" s="9"/>
      <c r="D22" s="9">
        <v>70.98</v>
      </c>
      <c r="E22" s="9">
        <v>106.47</v>
      </c>
      <c r="F22" s="9"/>
      <c r="G22" s="5"/>
      <c r="H22" s="5"/>
      <c r="I22" s="5"/>
      <c r="J22" s="5"/>
      <c r="K22" s="5"/>
      <c r="L22" s="6">
        <v>0</v>
      </c>
      <c r="M22" s="5"/>
    </row>
    <row r="23" spans="1:13" x14ac:dyDescent="0.2">
      <c r="A23" s="103"/>
      <c r="B23" s="3"/>
      <c r="C23" s="23"/>
      <c r="D23" s="10"/>
      <c r="E23" s="10"/>
      <c r="F23" s="23"/>
      <c r="G23" s="10"/>
      <c r="H23" s="10"/>
      <c r="I23" s="10"/>
      <c r="J23" s="10"/>
      <c r="K23" s="10"/>
      <c r="L23" s="10"/>
      <c r="M23" s="10"/>
    </row>
    <row r="24" spans="1:13" x14ac:dyDescent="0.2">
      <c r="A24" s="103"/>
      <c r="B24" s="3" t="s">
        <v>32</v>
      </c>
      <c r="C24" s="9">
        <f>SUM(C9:C22)</f>
        <v>14190</v>
      </c>
      <c r="D24" s="9">
        <v>9285.59</v>
      </c>
      <c r="E24" s="9">
        <v>13928.385</v>
      </c>
      <c r="F24" s="9">
        <f>SUM(F10:F22)</f>
        <v>14190</v>
      </c>
      <c r="G24" s="9">
        <v>9273.6299999999992</v>
      </c>
      <c r="H24" s="9">
        <v>17793.810000000001</v>
      </c>
      <c r="I24" s="9">
        <v>17363.57</v>
      </c>
      <c r="J24" s="9">
        <v>20725.88</v>
      </c>
      <c r="K24" s="9">
        <v>20239.150000000001</v>
      </c>
      <c r="L24" s="6">
        <v>0</v>
      </c>
      <c r="M24" s="5"/>
    </row>
    <row r="25" spans="1:13" x14ac:dyDescent="0.2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</sheetData>
  <sheetProtection algorithmName="SHA-512" hashValue="1M+mnO7M6VLb3xonnpH5ittUA19bS0KFLfU7FqSG5I0kdGXLUNQMdb4BpBo4FtOOXmYlmaKuGoXG/kmLG55nkg==" saltValue="5P4aAwXTneZJ1KAtnxrsR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47"/>
  <sheetViews>
    <sheetView workbookViewId="0">
      <selection activeCell="C18" sqref="C18"/>
    </sheetView>
  </sheetViews>
  <sheetFormatPr defaultColWidth="9" defaultRowHeight="12.75" x14ac:dyDescent="0.2"/>
  <cols>
    <col min="1" max="1" width="13.1640625" customWidth="1"/>
    <col min="2" max="2" width="27.66406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633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634</v>
      </c>
      <c r="B9" s="3" t="s">
        <v>635</v>
      </c>
      <c r="C9" s="20">
        <v>100</v>
      </c>
      <c r="D9" s="5"/>
      <c r="E9" s="9"/>
      <c r="F9" s="9">
        <v>100</v>
      </c>
      <c r="G9" s="9">
        <v>20</v>
      </c>
      <c r="H9" s="5"/>
      <c r="I9" s="5"/>
      <c r="J9" s="9">
        <v>54</v>
      </c>
      <c r="K9" s="5"/>
      <c r="L9" s="6">
        <v>0</v>
      </c>
      <c r="M9" s="5"/>
    </row>
    <row r="10" spans="1:13" x14ac:dyDescent="0.2">
      <c r="A10" s="103" t="s">
        <v>636</v>
      </c>
      <c r="B10" s="3" t="s">
        <v>637</v>
      </c>
      <c r="C10" s="20">
        <v>50</v>
      </c>
      <c r="D10" s="9">
        <v>81.540000000000006</v>
      </c>
      <c r="E10" s="9">
        <v>122.31</v>
      </c>
      <c r="F10" s="9">
        <v>50</v>
      </c>
      <c r="G10" s="9">
        <v>170.86</v>
      </c>
      <c r="H10" s="9">
        <v>112.84</v>
      </c>
      <c r="I10" s="9">
        <v>131.04</v>
      </c>
      <c r="J10" s="9">
        <v>76.44</v>
      </c>
      <c r="K10" s="9">
        <v>225.76</v>
      </c>
      <c r="L10" s="6">
        <v>0</v>
      </c>
      <c r="M10" s="5"/>
    </row>
    <row r="11" spans="1:13" x14ac:dyDescent="0.2">
      <c r="A11" s="103" t="s">
        <v>638</v>
      </c>
      <c r="B11" s="3" t="s">
        <v>639</v>
      </c>
      <c r="C11" s="20">
        <v>3000</v>
      </c>
      <c r="D11" s="9">
        <v>5139.74</v>
      </c>
      <c r="E11" s="9">
        <v>7709.61</v>
      </c>
      <c r="F11" s="9">
        <v>3000</v>
      </c>
      <c r="G11" s="9">
        <v>3035.5</v>
      </c>
      <c r="H11" s="9">
        <v>4424.8900000000003</v>
      </c>
      <c r="I11" s="9">
        <v>5395.99</v>
      </c>
      <c r="J11" s="9">
        <v>3240.88</v>
      </c>
      <c r="K11" s="9">
        <v>2430.91</v>
      </c>
      <c r="L11" s="6">
        <v>0</v>
      </c>
      <c r="M11" s="5"/>
    </row>
    <row r="12" spans="1:13" x14ac:dyDescent="0.2">
      <c r="A12" s="103" t="s">
        <v>640</v>
      </c>
      <c r="B12" s="3" t="s">
        <v>641</v>
      </c>
      <c r="C12" s="20">
        <v>2600</v>
      </c>
      <c r="D12" s="9">
        <v>3.4</v>
      </c>
      <c r="E12" s="9">
        <v>5.0999999999999996</v>
      </c>
      <c r="F12" s="9">
        <v>2600</v>
      </c>
      <c r="G12" s="5"/>
      <c r="H12" s="5"/>
      <c r="I12" s="5"/>
      <c r="J12" s="5"/>
      <c r="K12" s="5"/>
      <c r="L12" s="6">
        <v>0</v>
      </c>
      <c r="M12" s="5"/>
    </row>
    <row r="13" spans="1:13" x14ac:dyDescent="0.2">
      <c r="A13" s="103" t="s">
        <v>642</v>
      </c>
      <c r="B13" s="3" t="s">
        <v>643</v>
      </c>
      <c r="C13" s="20">
        <v>750</v>
      </c>
      <c r="D13" s="9">
        <v>1150.8</v>
      </c>
      <c r="E13" s="9">
        <v>1726.2</v>
      </c>
      <c r="F13" s="9">
        <v>750</v>
      </c>
      <c r="G13" s="9">
        <v>1946.86</v>
      </c>
      <c r="H13" s="9">
        <v>4189.43</v>
      </c>
      <c r="I13" s="9">
        <v>2899.61</v>
      </c>
      <c r="J13" s="9">
        <v>2110.4</v>
      </c>
      <c r="K13" s="9">
        <v>2693.67</v>
      </c>
      <c r="L13" s="6">
        <v>0</v>
      </c>
      <c r="M13" s="5"/>
    </row>
    <row r="14" spans="1:13" x14ac:dyDescent="0.2">
      <c r="A14" s="103" t="s">
        <v>644</v>
      </c>
      <c r="B14" s="3" t="s">
        <v>645</v>
      </c>
      <c r="C14" s="20">
        <v>500</v>
      </c>
      <c r="D14" s="5"/>
      <c r="E14" s="9"/>
      <c r="F14" s="9">
        <v>500</v>
      </c>
      <c r="G14" s="9">
        <v>634.47</v>
      </c>
      <c r="H14" s="9">
        <v>866.58</v>
      </c>
      <c r="I14" s="9">
        <v>685.42</v>
      </c>
      <c r="J14" s="9">
        <v>710.63</v>
      </c>
      <c r="K14" s="9">
        <v>395.63</v>
      </c>
      <c r="L14" s="6">
        <v>0</v>
      </c>
      <c r="M14" s="5"/>
    </row>
    <row r="15" spans="1:13" x14ac:dyDescent="0.2">
      <c r="A15" s="103" t="s">
        <v>646</v>
      </c>
      <c r="B15" s="3" t="s">
        <v>647</v>
      </c>
      <c r="C15" s="81">
        <v>15500</v>
      </c>
      <c r="D15" s="9">
        <v>6652.22</v>
      </c>
      <c r="E15" s="9">
        <v>9978.33</v>
      </c>
      <c r="F15" s="9">
        <v>9500</v>
      </c>
      <c r="G15" s="9">
        <v>8680.34</v>
      </c>
      <c r="H15" s="9">
        <v>9256.2900000000009</v>
      </c>
      <c r="I15" s="9">
        <v>8174.5</v>
      </c>
      <c r="J15" s="9">
        <v>5987.25</v>
      </c>
      <c r="K15" s="9">
        <v>7786.32</v>
      </c>
      <c r="L15" s="6">
        <v>0</v>
      </c>
      <c r="M15" s="5" t="s">
        <v>526</v>
      </c>
    </row>
    <row r="16" spans="1:13" x14ac:dyDescent="0.2">
      <c r="A16" s="103" t="s">
        <v>648</v>
      </c>
      <c r="B16" s="3" t="s">
        <v>649</v>
      </c>
      <c r="C16" s="81">
        <v>1200</v>
      </c>
      <c r="D16" s="9">
        <v>565.82000000000005</v>
      </c>
      <c r="E16" s="9">
        <v>848.73</v>
      </c>
      <c r="F16" s="9">
        <v>800</v>
      </c>
      <c r="G16" s="9">
        <v>633.91</v>
      </c>
      <c r="H16" s="9">
        <v>697.62</v>
      </c>
      <c r="I16" s="9">
        <v>587.35</v>
      </c>
      <c r="J16" s="9">
        <v>406.12</v>
      </c>
      <c r="K16" s="9">
        <v>603.19000000000005</v>
      </c>
      <c r="L16" s="6">
        <v>0</v>
      </c>
      <c r="M16" s="5"/>
    </row>
    <row r="17" spans="1:13" x14ac:dyDescent="0.2">
      <c r="A17" s="103"/>
      <c r="B17" s="3"/>
      <c r="C17" s="10"/>
      <c r="D17" s="10"/>
      <c r="E17" s="10"/>
      <c r="F17" s="23"/>
      <c r="G17" s="10"/>
      <c r="H17" s="10"/>
      <c r="I17" s="10"/>
      <c r="J17" s="10"/>
      <c r="K17" s="10"/>
      <c r="L17" s="10"/>
      <c r="M17" s="10"/>
    </row>
    <row r="18" spans="1:13" x14ac:dyDescent="0.2">
      <c r="A18" s="103"/>
      <c r="B18" s="3" t="s">
        <v>32</v>
      </c>
      <c r="C18" s="9">
        <f>SUM(C9:C16)</f>
        <v>23700</v>
      </c>
      <c r="D18" s="9">
        <v>13593.52</v>
      </c>
      <c r="E18" s="9">
        <v>20390.28</v>
      </c>
      <c r="F18" s="9">
        <f>SUM(F9:F16)</f>
        <v>17300</v>
      </c>
      <c r="G18" s="9">
        <v>15121.94</v>
      </c>
      <c r="H18" s="9">
        <v>19547.650000000001</v>
      </c>
      <c r="I18" s="9">
        <v>17873.91</v>
      </c>
      <c r="J18" s="9">
        <v>12585.72</v>
      </c>
      <c r="K18" s="9">
        <v>14135.48</v>
      </c>
      <c r="L18" s="6">
        <v>0</v>
      </c>
      <c r="M18" s="5"/>
    </row>
    <row r="19" spans="1:13" x14ac:dyDescent="0.2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 algorithmName="SHA-512" hashValue="Aqom3Lh7cP9bJ6RPddj/zazKF4DYjBkwYFdpJI3kyFs29DTYUlGkmV+lCHRtyflpBRfJosc/73xk1Wdrfrs5FQ==" saltValue="wSjo22Q1GfYCIJq39NplOg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57"/>
  <sheetViews>
    <sheetView workbookViewId="0">
      <selection activeCell="G21" sqref="G21"/>
    </sheetView>
  </sheetViews>
  <sheetFormatPr defaultColWidth="9" defaultRowHeight="12.75" x14ac:dyDescent="0.2"/>
  <cols>
    <col min="1" max="1" width="13.1640625" customWidth="1"/>
    <col min="2" max="2" width="30.3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650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651</v>
      </c>
      <c r="B9" s="3" t="s">
        <v>652</v>
      </c>
      <c r="C9" s="9">
        <v>0</v>
      </c>
      <c r="D9" s="5"/>
      <c r="E9" s="9"/>
      <c r="F9" s="9">
        <v>0</v>
      </c>
      <c r="G9" s="9">
        <v>-9440</v>
      </c>
      <c r="H9" s="9">
        <v>-7975</v>
      </c>
      <c r="I9" s="9">
        <v>-6577.05</v>
      </c>
      <c r="J9" s="9">
        <v>-4900.4399999999996</v>
      </c>
      <c r="K9" s="9">
        <v>-4808.5200000000004</v>
      </c>
      <c r="L9" s="6">
        <v>0</v>
      </c>
      <c r="M9" s="5"/>
    </row>
    <row r="10" spans="1:13" x14ac:dyDescent="0.2">
      <c r="A10" s="103" t="s">
        <v>653</v>
      </c>
      <c r="B10" s="3" t="s">
        <v>654</v>
      </c>
      <c r="C10" s="9">
        <v>-500</v>
      </c>
      <c r="D10" s="5"/>
      <c r="E10" s="9"/>
      <c r="F10" s="9">
        <v>-500</v>
      </c>
      <c r="G10" s="9">
        <v>-20</v>
      </c>
      <c r="H10" s="9">
        <v>-2267.4499999999998</v>
      </c>
      <c r="I10" s="9">
        <v>-9425.64</v>
      </c>
      <c r="J10" s="9">
        <v>-3539.91</v>
      </c>
      <c r="K10" s="9">
        <v>-1200.3699999999999</v>
      </c>
      <c r="L10" s="6">
        <v>0</v>
      </c>
      <c r="M10" s="5"/>
    </row>
    <row r="11" spans="1:13" x14ac:dyDescent="0.2">
      <c r="A11" s="103" t="s">
        <v>655</v>
      </c>
      <c r="B11" s="3" t="s">
        <v>656</v>
      </c>
      <c r="C11" s="9"/>
      <c r="D11" s="5"/>
      <c r="E11" s="9"/>
      <c r="F11" s="9"/>
      <c r="G11" s="5"/>
      <c r="H11" s="9">
        <v>-10</v>
      </c>
      <c r="I11" s="9">
        <v>10</v>
      </c>
      <c r="J11" s="9">
        <v>-2207.86</v>
      </c>
      <c r="K11" s="5"/>
      <c r="L11" s="6">
        <v>0</v>
      </c>
      <c r="M11" s="5"/>
    </row>
    <row r="12" spans="1:13" x14ac:dyDescent="0.2">
      <c r="A12" s="103" t="s">
        <v>657</v>
      </c>
      <c r="B12" s="3" t="s">
        <v>658</v>
      </c>
      <c r="C12" s="9">
        <v>500</v>
      </c>
      <c r="D12" s="5"/>
      <c r="E12" s="9"/>
      <c r="F12" s="9">
        <v>500</v>
      </c>
      <c r="G12" s="9">
        <v>959.22</v>
      </c>
      <c r="H12" s="9">
        <v>1128.27</v>
      </c>
      <c r="I12" s="9">
        <v>859.05</v>
      </c>
      <c r="J12" s="9">
        <v>1589.48</v>
      </c>
      <c r="K12" s="9">
        <v>70.25</v>
      </c>
      <c r="L12" s="6">
        <v>0</v>
      </c>
      <c r="M12" s="5"/>
    </row>
    <row r="13" spans="1:13" x14ac:dyDescent="0.2">
      <c r="A13" s="103" t="s">
        <v>659</v>
      </c>
      <c r="B13" s="3" t="s">
        <v>660</v>
      </c>
      <c r="C13" s="9">
        <v>500</v>
      </c>
      <c r="D13" s="9">
        <v>317.7</v>
      </c>
      <c r="E13" s="9">
        <v>476.55</v>
      </c>
      <c r="F13" s="9">
        <v>500</v>
      </c>
      <c r="G13" s="9">
        <v>458.9</v>
      </c>
      <c r="H13" s="9">
        <v>423.6</v>
      </c>
      <c r="I13" s="9">
        <v>423.6</v>
      </c>
      <c r="J13" s="9">
        <v>493.6</v>
      </c>
      <c r="K13" s="9">
        <v>353</v>
      </c>
      <c r="L13" s="6">
        <v>0</v>
      </c>
      <c r="M13" s="5"/>
    </row>
    <row r="14" spans="1:13" x14ac:dyDescent="0.2">
      <c r="A14" s="103" t="s">
        <v>661</v>
      </c>
      <c r="B14" s="3" t="s">
        <v>662</v>
      </c>
      <c r="C14" s="9">
        <v>0</v>
      </c>
      <c r="D14" s="9">
        <v>24.99</v>
      </c>
      <c r="E14" s="9">
        <v>37.484999999999999</v>
      </c>
      <c r="F14" s="9">
        <v>0</v>
      </c>
      <c r="G14" s="5"/>
      <c r="H14" s="5"/>
      <c r="I14" s="5"/>
      <c r="J14" s="9">
        <v>1.01</v>
      </c>
      <c r="K14" s="9">
        <v>3.82</v>
      </c>
      <c r="L14" s="6">
        <v>0</v>
      </c>
      <c r="M14" s="5"/>
    </row>
    <row r="15" spans="1:13" x14ac:dyDescent="0.2">
      <c r="A15" s="103" t="s">
        <v>663</v>
      </c>
      <c r="B15" s="3" t="s">
        <v>664</v>
      </c>
      <c r="C15" s="9">
        <v>500</v>
      </c>
      <c r="D15" s="5"/>
      <c r="E15" s="9"/>
      <c r="F15" s="9">
        <v>500</v>
      </c>
      <c r="G15" s="9">
        <v>458.78</v>
      </c>
      <c r="H15" s="9">
        <v>307.05</v>
      </c>
      <c r="I15" s="9">
        <v>836.74</v>
      </c>
      <c r="J15" s="9">
        <v>2232.38</v>
      </c>
      <c r="K15" s="5"/>
      <c r="L15" s="6">
        <v>0</v>
      </c>
      <c r="M15" s="5"/>
    </row>
    <row r="16" spans="1:13" x14ac:dyDescent="0.2">
      <c r="A16" s="103" t="s">
        <v>665</v>
      </c>
      <c r="B16" s="3" t="s">
        <v>666</v>
      </c>
      <c r="C16" s="9">
        <v>1400</v>
      </c>
      <c r="D16" s="9">
        <v>1364.48</v>
      </c>
      <c r="E16" s="9">
        <v>2046.72</v>
      </c>
      <c r="F16" s="9">
        <v>1400</v>
      </c>
      <c r="G16" s="9">
        <v>1364.48</v>
      </c>
      <c r="H16" s="9">
        <v>1364.48</v>
      </c>
      <c r="I16" s="9">
        <v>1513.98</v>
      </c>
      <c r="J16" s="9">
        <v>1364.48</v>
      </c>
      <c r="K16" s="9">
        <v>1150</v>
      </c>
      <c r="L16" s="6">
        <v>0</v>
      </c>
      <c r="M16" s="5"/>
    </row>
    <row r="17" spans="1:13" x14ac:dyDescent="0.2">
      <c r="A17" s="103" t="s">
        <v>667</v>
      </c>
      <c r="B17" s="3" t="s">
        <v>668</v>
      </c>
      <c r="C17" s="9">
        <v>1500</v>
      </c>
      <c r="D17" s="9"/>
      <c r="E17" s="9"/>
      <c r="F17" s="9">
        <v>1500</v>
      </c>
      <c r="G17" s="9">
        <v>7142.2</v>
      </c>
      <c r="H17" s="9">
        <v>7291.88</v>
      </c>
      <c r="I17" s="9">
        <v>5207.8900000000003</v>
      </c>
      <c r="J17" s="9">
        <v>5040.03</v>
      </c>
      <c r="K17" s="9">
        <v>5254.66</v>
      </c>
      <c r="L17" s="6">
        <v>0</v>
      </c>
      <c r="M17" s="5"/>
    </row>
    <row r="18" spans="1:13" x14ac:dyDescent="0.2">
      <c r="A18" s="103" t="s">
        <v>669</v>
      </c>
      <c r="B18" s="3" t="s">
        <v>670</v>
      </c>
      <c r="C18" s="9">
        <v>750</v>
      </c>
      <c r="D18" s="5"/>
      <c r="E18" s="9"/>
      <c r="F18" s="9">
        <v>750</v>
      </c>
      <c r="G18" s="9">
        <v>26.56</v>
      </c>
      <c r="H18" s="9">
        <v>3059.46</v>
      </c>
      <c r="I18" s="9">
        <v>65.849999999999994</v>
      </c>
      <c r="J18" s="9">
        <v>1143.25</v>
      </c>
      <c r="K18" s="9">
        <v>2650.85</v>
      </c>
      <c r="L18" s="6">
        <v>0</v>
      </c>
      <c r="M18" s="5"/>
    </row>
    <row r="19" spans="1:13" x14ac:dyDescent="0.2">
      <c r="A19" s="103" t="s">
        <v>671</v>
      </c>
      <c r="B19" s="3" t="s">
        <v>672</v>
      </c>
      <c r="C19" s="9">
        <v>1500</v>
      </c>
      <c r="D19" s="9">
        <v>510</v>
      </c>
      <c r="E19" s="9">
        <v>765</v>
      </c>
      <c r="F19" s="9">
        <v>1500</v>
      </c>
      <c r="G19" s="9">
        <v>552.04999999999995</v>
      </c>
      <c r="H19" s="9">
        <v>451.91</v>
      </c>
      <c r="I19" s="9">
        <v>2705.39</v>
      </c>
      <c r="J19" s="9">
        <v>2209.91</v>
      </c>
      <c r="K19" s="9">
        <v>1229.7</v>
      </c>
      <c r="L19" s="6">
        <v>0</v>
      </c>
      <c r="M19" s="5"/>
    </row>
    <row r="20" spans="1:13" x14ac:dyDescent="0.2">
      <c r="A20" s="103" t="s">
        <v>673</v>
      </c>
      <c r="B20" s="3" t="s">
        <v>674</v>
      </c>
      <c r="C20" s="9">
        <v>10000</v>
      </c>
      <c r="D20" s="9">
        <v>6344.88</v>
      </c>
      <c r="E20" s="9">
        <v>9517.32</v>
      </c>
      <c r="F20" s="9">
        <v>10000</v>
      </c>
      <c r="G20" s="9">
        <v>64470.17</v>
      </c>
      <c r="H20" s="9">
        <v>87714.85</v>
      </c>
      <c r="I20" s="9">
        <v>121429.21</v>
      </c>
      <c r="J20" s="9">
        <v>70276.58</v>
      </c>
      <c r="K20" s="9">
        <v>74687.02</v>
      </c>
      <c r="L20" s="6">
        <v>0</v>
      </c>
      <c r="M20" s="5"/>
    </row>
    <row r="21" spans="1:13" x14ac:dyDescent="0.2">
      <c r="A21" s="103" t="s">
        <v>675</v>
      </c>
      <c r="B21" s="3" t="s">
        <v>676</v>
      </c>
      <c r="C21" s="9">
        <v>800</v>
      </c>
      <c r="D21" s="9">
        <v>181.47</v>
      </c>
      <c r="E21" s="9">
        <v>272.20499999999998</v>
      </c>
      <c r="F21" s="9">
        <v>800</v>
      </c>
      <c r="G21" s="9">
        <v>1153.1199999999999</v>
      </c>
      <c r="H21" s="5"/>
      <c r="I21" s="9">
        <v>3213.85</v>
      </c>
      <c r="J21" s="9">
        <v>1442.85</v>
      </c>
      <c r="K21" s="9">
        <v>632.5</v>
      </c>
      <c r="L21" s="6">
        <v>0</v>
      </c>
      <c r="M21" s="5"/>
    </row>
    <row r="22" spans="1:13" x14ac:dyDescent="0.2">
      <c r="A22" s="103" t="s">
        <v>677</v>
      </c>
      <c r="B22" s="3" t="s">
        <v>678</v>
      </c>
      <c r="C22" s="9">
        <v>6000</v>
      </c>
      <c r="D22" s="9"/>
      <c r="E22" s="9"/>
      <c r="F22" s="9">
        <v>6000</v>
      </c>
      <c r="G22" s="9">
        <v>8978.25</v>
      </c>
      <c r="H22" s="9">
        <v>19851.62</v>
      </c>
      <c r="I22" s="9">
        <v>8569.86</v>
      </c>
      <c r="J22" s="9">
        <v>5950</v>
      </c>
      <c r="K22" s="9">
        <v>6324.55</v>
      </c>
      <c r="L22" s="6">
        <v>0</v>
      </c>
      <c r="M22" s="5"/>
    </row>
    <row r="23" spans="1:13" x14ac:dyDescent="0.2">
      <c r="A23" s="103" t="s">
        <v>679</v>
      </c>
      <c r="B23" s="3" t="s">
        <v>680</v>
      </c>
      <c r="C23" s="9">
        <v>70000</v>
      </c>
      <c r="D23" s="9">
        <v>36564.160000000003</v>
      </c>
      <c r="E23" s="9">
        <v>54846.239999999998</v>
      </c>
      <c r="F23" s="9">
        <v>70000</v>
      </c>
      <c r="G23" s="9">
        <v>57572.82</v>
      </c>
      <c r="H23" s="9">
        <v>57330.42</v>
      </c>
      <c r="I23" s="9">
        <v>53932.29</v>
      </c>
      <c r="J23" s="9">
        <v>48470.69</v>
      </c>
      <c r="K23" s="9">
        <v>45195.24</v>
      </c>
      <c r="L23" s="6">
        <v>0</v>
      </c>
      <c r="M23" s="5"/>
    </row>
    <row r="24" spans="1:13" x14ac:dyDescent="0.2">
      <c r="A24" s="103" t="s">
        <v>681</v>
      </c>
      <c r="B24" s="3" t="s">
        <v>682</v>
      </c>
      <c r="C24" s="9">
        <v>6900</v>
      </c>
      <c r="D24" s="9">
        <v>3232.2</v>
      </c>
      <c r="E24" s="9">
        <v>4848.3</v>
      </c>
      <c r="F24" s="9">
        <v>6900</v>
      </c>
      <c r="G24" s="9">
        <v>4931.8900000000003</v>
      </c>
      <c r="H24" s="9">
        <v>5062.1000000000004</v>
      </c>
      <c r="I24" s="9">
        <v>4637.18</v>
      </c>
      <c r="J24" s="9">
        <v>3908.77</v>
      </c>
      <c r="K24" s="9">
        <v>4027.5</v>
      </c>
      <c r="L24" s="6">
        <v>0</v>
      </c>
      <c r="M24" s="5"/>
    </row>
    <row r="25" spans="1:13" x14ac:dyDescent="0.2">
      <c r="A25" s="103" t="s">
        <v>683</v>
      </c>
      <c r="B25" s="3" t="s">
        <v>684</v>
      </c>
      <c r="C25" s="9">
        <v>150</v>
      </c>
      <c r="D25" s="9">
        <v>488.78</v>
      </c>
      <c r="E25" s="9">
        <v>733.17</v>
      </c>
      <c r="F25" s="9">
        <v>150</v>
      </c>
      <c r="G25" s="9">
        <v>71.56</v>
      </c>
      <c r="H25" s="9">
        <v>197.23</v>
      </c>
      <c r="I25" s="9">
        <v>153.88</v>
      </c>
      <c r="J25" s="9">
        <v>121.33</v>
      </c>
      <c r="K25" s="9">
        <v>116.76</v>
      </c>
      <c r="L25" s="6">
        <v>0</v>
      </c>
      <c r="M25" s="5"/>
    </row>
    <row r="26" spans="1:13" x14ac:dyDescent="0.2">
      <c r="A26" s="103" t="s">
        <v>685</v>
      </c>
      <c r="B26" s="3" t="s">
        <v>686</v>
      </c>
      <c r="C26" s="9">
        <v>3700</v>
      </c>
      <c r="D26" s="9">
        <v>2160.98</v>
      </c>
      <c r="E26" s="9">
        <v>3241.47</v>
      </c>
      <c r="F26" s="9">
        <v>3700</v>
      </c>
      <c r="G26" s="9">
        <v>3241.46</v>
      </c>
      <c r="H26" s="9">
        <v>4168.3999999999996</v>
      </c>
      <c r="I26" s="9">
        <v>4581.08</v>
      </c>
      <c r="J26" s="9">
        <v>4393.63</v>
      </c>
      <c r="K26" s="9">
        <v>2471.19</v>
      </c>
      <c r="L26" s="6">
        <v>0</v>
      </c>
      <c r="M26" s="5"/>
    </row>
    <row r="27" spans="1:13" x14ac:dyDescent="0.2">
      <c r="A27" s="103"/>
      <c r="B27" s="3"/>
      <c r="C27" s="10"/>
      <c r="D27" s="10"/>
      <c r="E27" s="10"/>
      <c r="F27" s="23"/>
      <c r="G27" s="10"/>
      <c r="H27" s="10"/>
      <c r="I27" s="10"/>
      <c r="J27" s="10"/>
      <c r="K27" s="10"/>
      <c r="L27" s="10"/>
      <c r="M27" s="10"/>
    </row>
    <row r="28" spans="1:13" x14ac:dyDescent="0.2">
      <c r="A28" s="103"/>
      <c r="B28" s="3" t="s">
        <v>32</v>
      </c>
      <c r="C28" s="9">
        <f>SUM(C9:C26)</f>
        <v>103700</v>
      </c>
      <c r="D28" s="9">
        <v>51189.64</v>
      </c>
      <c r="E28" s="9">
        <v>76784.460000000006</v>
      </c>
      <c r="F28" s="9">
        <f>SUM(F9:F26)</f>
        <v>103700</v>
      </c>
      <c r="G28" s="9">
        <v>141921.46</v>
      </c>
      <c r="H28" s="9">
        <v>178098.82</v>
      </c>
      <c r="I28" s="9">
        <v>192137.16</v>
      </c>
      <c r="J28" s="9">
        <v>137305.93</v>
      </c>
      <c r="K28" s="9">
        <v>137963.9</v>
      </c>
      <c r="L28" s="6">
        <v>0</v>
      </c>
      <c r="M28" s="5"/>
    </row>
    <row r="29" spans="1:13" x14ac:dyDescent="0.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 algorithmName="SHA-512" hashValue="8JAHt56TynhOqY022J2Usa54MMegoOtyTUBJNqFk7ULDM47FIxwjlYgJQfHX/cubw5cMKDSQiDUkvomrwjKt7A==" saltValue="0/C9wdVskJc2+viZzAbhQ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56"/>
  <sheetViews>
    <sheetView topLeftCell="A3" workbookViewId="0">
      <selection activeCell="C17" sqref="C17"/>
    </sheetView>
  </sheetViews>
  <sheetFormatPr defaultColWidth="9" defaultRowHeight="12.75" x14ac:dyDescent="0.2"/>
  <cols>
    <col min="1" max="1" width="13.1640625" customWidth="1"/>
    <col min="2" max="2" width="38.8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687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688</v>
      </c>
      <c r="B9" s="3" t="s">
        <v>689</v>
      </c>
      <c r="C9" s="9">
        <v>-3900</v>
      </c>
      <c r="D9" s="9">
        <v>-1670</v>
      </c>
      <c r="E9" s="9">
        <v>-2505</v>
      </c>
      <c r="F9" s="9">
        <v>-3900</v>
      </c>
      <c r="G9" s="9">
        <v>-4710</v>
      </c>
      <c r="H9" s="9">
        <v>-3360</v>
      </c>
      <c r="I9" s="9">
        <v>-3810</v>
      </c>
      <c r="J9" s="9">
        <v>-4754</v>
      </c>
      <c r="K9" s="9">
        <v>-3030</v>
      </c>
      <c r="L9" s="6">
        <v>0</v>
      </c>
      <c r="M9" s="5"/>
    </row>
    <row r="10" spans="1:13" x14ac:dyDescent="0.2">
      <c r="A10" s="103" t="s">
        <v>690</v>
      </c>
      <c r="B10" s="3" t="s">
        <v>691</v>
      </c>
      <c r="C10" s="9">
        <v>100</v>
      </c>
      <c r="D10" s="5"/>
      <c r="E10" s="9"/>
      <c r="F10" s="9">
        <v>100</v>
      </c>
      <c r="G10" s="5"/>
      <c r="H10" s="5"/>
      <c r="I10" s="5"/>
      <c r="J10" s="9">
        <v>46.79</v>
      </c>
      <c r="K10" s="5"/>
      <c r="L10" s="6">
        <v>0</v>
      </c>
      <c r="M10" s="5"/>
    </row>
    <row r="11" spans="1:13" x14ac:dyDescent="0.2">
      <c r="A11" s="103" t="s">
        <v>692</v>
      </c>
      <c r="B11" s="3" t="s">
        <v>693</v>
      </c>
      <c r="C11" s="9">
        <v>170</v>
      </c>
      <c r="D11" s="9">
        <v>127.35</v>
      </c>
      <c r="E11" s="9">
        <v>191.02500000000001</v>
      </c>
      <c r="F11" s="9">
        <v>170</v>
      </c>
      <c r="G11" s="9">
        <v>212.25</v>
      </c>
      <c r="H11" s="9">
        <v>169.8</v>
      </c>
      <c r="I11" s="9">
        <v>239.8</v>
      </c>
      <c r="J11" s="9">
        <v>169.8</v>
      </c>
      <c r="K11" s="9">
        <v>141.5</v>
      </c>
      <c r="L11" s="6">
        <v>0</v>
      </c>
      <c r="M11" s="5"/>
    </row>
    <row r="12" spans="1:13" x14ac:dyDescent="0.2">
      <c r="A12" s="103" t="s">
        <v>694</v>
      </c>
      <c r="B12" s="3" t="s">
        <v>695</v>
      </c>
      <c r="C12" s="9">
        <v>1500</v>
      </c>
      <c r="D12" s="5"/>
      <c r="E12" s="9"/>
      <c r="F12" s="9">
        <v>1500</v>
      </c>
      <c r="G12" s="9">
        <v>40</v>
      </c>
      <c r="H12" s="9">
        <v>551.05999999999995</v>
      </c>
      <c r="I12" s="9">
        <v>2083.96</v>
      </c>
      <c r="J12" s="9">
        <v>1049.55</v>
      </c>
      <c r="K12" s="9">
        <v>2148.38</v>
      </c>
      <c r="L12" s="6">
        <v>0</v>
      </c>
      <c r="M12" s="5"/>
    </row>
    <row r="13" spans="1:13" s="12" customFormat="1" x14ac:dyDescent="0.2">
      <c r="A13" s="103" t="s">
        <v>696</v>
      </c>
      <c r="B13" s="3" t="s">
        <v>697</v>
      </c>
      <c r="C13" s="9">
        <v>800</v>
      </c>
      <c r="D13" s="5"/>
      <c r="E13" s="9"/>
      <c r="F13" s="9">
        <v>800</v>
      </c>
      <c r="G13" s="9"/>
      <c r="H13" s="9"/>
      <c r="I13" s="9"/>
      <c r="J13" s="9"/>
      <c r="K13" s="9"/>
      <c r="L13" s="6"/>
      <c r="M13" s="5"/>
    </row>
    <row r="14" spans="1:13" x14ac:dyDescent="0.2">
      <c r="A14" s="103" t="s">
        <v>698</v>
      </c>
      <c r="B14" s="3" t="s">
        <v>699</v>
      </c>
      <c r="C14" s="9">
        <v>800</v>
      </c>
      <c r="D14" s="9"/>
      <c r="E14" s="9"/>
      <c r="F14" s="9">
        <v>800</v>
      </c>
      <c r="G14" s="9">
        <v>718.63</v>
      </c>
      <c r="H14" s="5"/>
      <c r="I14" s="5"/>
      <c r="J14" s="5"/>
      <c r="K14" s="5"/>
      <c r="L14" s="6">
        <v>0</v>
      </c>
      <c r="M14" s="5"/>
    </row>
    <row r="15" spans="1:13" x14ac:dyDescent="0.2">
      <c r="A15" s="103" t="s">
        <v>700</v>
      </c>
      <c r="B15" s="3" t="s">
        <v>701</v>
      </c>
      <c r="C15" s="9">
        <v>600</v>
      </c>
      <c r="D15" s="5"/>
      <c r="E15" s="9"/>
      <c r="F15" s="9">
        <v>600</v>
      </c>
      <c r="G15" s="5"/>
      <c r="H15" s="9">
        <v>5631.11</v>
      </c>
      <c r="I15" s="9">
        <v>5631.1</v>
      </c>
      <c r="J15" s="9">
        <v>5277.27</v>
      </c>
      <c r="K15" s="9">
        <v>5277.28</v>
      </c>
      <c r="L15" s="6">
        <v>0</v>
      </c>
      <c r="M15" s="5"/>
    </row>
    <row r="16" spans="1:13" ht="21.75" x14ac:dyDescent="0.2">
      <c r="A16" s="103" t="s">
        <v>702</v>
      </c>
      <c r="B16" s="3" t="s">
        <v>703</v>
      </c>
      <c r="C16" s="62">
        <v>4000</v>
      </c>
      <c r="D16" s="9">
        <v>209</v>
      </c>
      <c r="E16" s="9">
        <v>313.5</v>
      </c>
      <c r="F16" s="9">
        <v>8200</v>
      </c>
      <c r="G16" s="9">
        <v>960.43</v>
      </c>
      <c r="H16" s="9">
        <v>2056.1</v>
      </c>
      <c r="I16" s="9">
        <v>1537.37</v>
      </c>
      <c r="J16" s="9">
        <v>3849.92</v>
      </c>
      <c r="K16" s="9">
        <v>3350.67</v>
      </c>
      <c r="L16" s="6">
        <v>0</v>
      </c>
      <c r="M16" s="48" t="s">
        <v>704</v>
      </c>
    </row>
    <row r="17" spans="1:13" x14ac:dyDescent="0.2">
      <c r="A17" s="103" t="s">
        <v>705</v>
      </c>
      <c r="B17" s="3" t="s">
        <v>706</v>
      </c>
      <c r="C17" s="9"/>
      <c r="D17" s="5"/>
      <c r="E17" s="9"/>
      <c r="F17" s="9"/>
      <c r="G17" s="9">
        <v>53.7</v>
      </c>
      <c r="H17" s="9">
        <v>330.51</v>
      </c>
      <c r="I17" s="9">
        <v>164.87</v>
      </c>
      <c r="J17" s="9">
        <v>294.67</v>
      </c>
      <c r="K17" s="9">
        <v>503.3</v>
      </c>
      <c r="L17" s="6">
        <v>0</v>
      </c>
      <c r="M17" s="5"/>
    </row>
    <row r="18" spans="1:13" x14ac:dyDescent="0.2">
      <c r="A18" s="103" t="s">
        <v>707</v>
      </c>
      <c r="B18" s="3" t="s">
        <v>708</v>
      </c>
      <c r="C18" s="9">
        <v>500</v>
      </c>
      <c r="D18" s="9">
        <v>875</v>
      </c>
      <c r="E18" s="9">
        <v>1312.5</v>
      </c>
      <c r="F18" s="9">
        <v>500</v>
      </c>
      <c r="G18" s="9">
        <v>2447.2800000000002</v>
      </c>
      <c r="H18" s="9">
        <v>1460</v>
      </c>
      <c r="I18" s="9">
        <v>168.01</v>
      </c>
      <c r="J18" s="9">
        <v>4344.8</v>
      </c>
      <c r="K18" s="9">
        <v>2003.05</v>
      </c>
      <c r="L18" s="6">
        <v>0</v>
      </c>
      <c r="M18" s="5"/>
    </row>
    <row r="19" spans="1:13" x14ac:dyDescent="0.2">
      <c r="A19" s="103" t="s">
        <v>709</v>
      </c>
      <c r="B19" s="3" t="s">
        <v>710</v>
      </c>
      <c r="C19" s="9">
        <v>1500</v>
      </c>
      <c r="D19" s="5"/>
      <c r="E19" s="9"/>
      <c r="F19" s="9">
        <v>1500</v>
      </c>
      <c r="G19" s="9">
        <v>2817.58</v>
      </c>
      <c r="H19" s="9">
        <v>5995.32</v>
      </c>
      <c r="I19" s="9">
        <v>3912.39</v>
      </c>
      <c r="J19" s="9">
        <v>5854.8</v>
      </c>
      <c r="K19" s="9">
        <v>4799.3100000000004</v>
      </c>
      <c r="L19" s="6">
        <v>0</v>
      </c>
      <c r="M19" s="5"/>
    </row>
    <row r="20" spans="1:13" x14ac:dyDescent="0.2">
      <c r="A20" s="103" t="s">
        <v>711</v>
      </c>
      <c r="B20" s="3" t="s">
        <v>712</v>
      </c>
      <c r="C20" s="9">
        <v>5500</v>
      </c>
      <c r="D20" s="5"/>
      <c r="E20" s="9"/>
      <c r="F20" s="9">
        <v>5500</v>
      </c>
      <c r="G20" s="5"/>
      <c r="H20" s="5"/>
      <c r="I20" s="5"/>
      <c r="J20" s="9">
        <v>316.06</v>
      </c>
      <c r="K20" s="5"/>
      <c r="L20" s="6">
        <v>0</v>
      </c>
      <c r="M20" s="5"/>
    </row>
    <row r="21" spans="1:13" x14ac:dyDescent="0.2">
      <c r="A21" s="103" t="s">
        <v>713</v>
      </c>
      <c r="B21" s="3" t="s">
        <v>714</v>
      </c>
      <c r="C21" s="9">
        <v>300</v>
      </c>
      <c r="D21" s="5"/>
      <c r="E21" s="9"/>
      <c r="F21" s="9">
        <v>300</v>
      </c>
      <c r="G21" s="5"/>
      <c r="H21" s="5"/>
      <c r="I21" s="5"/>
      <c r="J21" s="5"/>
      <c r="K21" s="9">
        <v>124.84</v>
      </c>
      <c r="L21" s="6">
        <v>0</v>
      </c>
      <c r="M21" s="5"/>
    </row>
    <row r="22" spans="1:13" x14ac:dyDescent="0.2">
      <c r="A22" s="103" t="s">
        <v>715</v>
      </c>
      <c r="B22" s="3" t="s">
        <v>716</v>
      </c>
      <c r="C22" s="9">
        <v>100</v>
      </c>
      <c r="D22" s="5"/>
      <c r="E22" s="9"/>
      <c r="F22" s="9">
        <v>100</v>
      </c>
      <c r="G22" s="9">
        <v>17.809999999999999</v>
      </c>
      <c r="H22" s="9">
        <v>20</v>
      </c>
      <c r="I22" s="9">
        <v>124.22</v>
      </c>
      <c r="J22" s="9">
        <v>27.23</v>
      </c>
      <c r="K22" s="9">
        <v>9.1</v>
      </c>
      <c r="L22" s="6">
        <v>0</v>
      </c>
      <c r="M22" s="5"/>
    </row>
    <row r="23" spans="1:13" x14ac:dyDescent="0.2">
      <c r="A23" s="103" t="s">
        <v>717</v>
      </c>
      <c r="B23" s="3" t="s">
        <v>718</v>
      </c>
      <c r="C23" s="9">
        <v>15000</v>
      </c>
      <c r="D23" s="9">
        <v>6776.25</v>
      </c>
      <c r="E23" s="9">
        <v>10164.375</v>
      </c>
      <c r="F23" s="9">
        <v>15000</v>
      </c>
      <c r="G23" s="9">
        <v>14282.62</v>
      </c>
      <c r="H23" s="9">
        <v>16712.3</v>
      </c>
      <c r="I23" s="9">
        <v>12652.38</v>
      </c>
      <c r="J23" s="9">
        <v>12429.19</v>
      </c>
      <c r="K23" s="9">
        <v>12388.6</v>
      </c>
      <c r="L23" s="6">
        <v>0</v>
      </c>
      <c r="M23" s="5"/>
    </row>
    <row r="24" spans="1:13" x14ac:dyDescent="0.2">
      <c r="A24" s="103" t="s">
        <v>719</v>
      </c>
      <c r="B24" s="3" t="s">
        <v>720</v>
      </c>
      <c r="C24" s="9">
        <v>1200</v>
      </c>
      <c r="D24" s="9">
        <v>570.87</v>
      </c>
      <c r="E24" s="9">
        <v>856.30499999999995</v>
      </c>
      <c r="F24" s="9">
        <v>1200</v>
      </c>
      <c r="G24" s="9">
        <v>1068.9100000000001</v>
      </c>
      <c r="H24" s="9">
        <v>1200.48</v>
      </c>
      <c r="I24" s="9">
        <v>936.61</v>
      </c>
      <c r="J24" s="9">
        <v>894.65</v>
      </c>
      <c r="K24" s="9">
        <v>912.4</v>
      </c>
      <c r="L24" s="6">
        <v>0</v>
      </c>
      <c r="M24" s="5"/>
    </row>
    <row r="25" spans="1:13" x14ac:dyDescent="0.2">
      <c r="A25" s="103" t="s">
        <v>721</v>
      </c>
      <c r="B25" s="3" t="s">
        <v>722</v>
      </c>
      <c r="C25" s="5"/>
      <c r="D25" s="9">
        <v>6.14</v>
      </c>
      <c r="E25" s="9">
        <v>9.2100000000000009</v>
      </c>
      <c r="F25" s="5"/>
      <c r="G25" s="5"/>
      <c r="H25" s="5"/>
      <c r="I25" s="5"/>
      <c r="J25" s="5"/>
      <c r="K25" s="5"/>
      <c r="L25" s="6">
        <v>0</v>
      </c>
      <c r="M25" s="5"/>
    </row>
    <row r="26" spans="1:13" x14ac:dyDescent="0.2">
      <c r="A26" s="103"/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103"/>
      <c r="B27" s="3" t="s">
        <v>32</v>
      </c>
      <c r="C27" s="9">
        <f>SUM(C9:C25)</f>
        <v>28170</v>
      </c>
      <c r="D27" s="9">
        <v>6894.61</v>
      </c>
      <c r="E27" s="9">
        <v>10341.915000000001</v>
      </c>
      <c r="F27" s="9">
        <f>SUM(F9:F25)</f>
        <v>32370</v>
      </c>
      <c r="G27" s="9">
        <v>17909.21</v>
      </c>
      <c r="H27" s="9">
        <v>30766.68</v>
      </c>
      <c r="I27" s="9">
        <v>23640.71</v>
      </c>
      <c r="J27" s="9">
        <v>30083.47</v>
      </c>
      <c r="K27" s="9">
        <v>28900.84</v>
      </c>
      <c r="L27" s="6">
        <v>0</v>
      </c>
      <c r="M27" s="5"/>
    </row>
    <row r="28" spans="1:13" x14ac:dyDescent="0.2">
      <c r="A28" s="7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 algorithmName="SHA-512" hashValue="o/SFoij6MFBdrAM2ItH6aQtO0j8N1icrS9ivGRr6+f7TrJqG23HjjtPaH2iXIjRRXQ3kvSxz1MyV9XIO7ZXiVg==" saltValue="aspFc6DpCvzcc7S3bw9nm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75"/>
  <sheetViews>
    <sheetView workbookViewId="0">
      <selection activeCell="G26" sqref="G26"/>
    </sheetView>
  </sheetViews>
  <sheetFormatPr defaultColWidth="9" defaultRowHeight="12.75" x14ac:dyDescent="0.2"/>
  <cols>
    <col min="1" max="1" width="14.6640625" bestFit="1" customWidth="1"/>
    <col min="2" max="2" width="36.83203125" bestFit="1" customWidth="1"/>
    <col min="3" max="3" width="13" customWidth="1"/>
    <col min="4" max="5" width="10.6640625" bestFit="1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723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724</v>
      </c>
      <c r="B9" s="3" t="s">
        <v>725</v>
      </c>
      <c r="C9" s="20">
        <v>0</v>
      </c>
      <c r="D9" s="5"/>
      <c r="E9" s="9"/>
      <c r="F9" s="20">
        <v>0</v>
      </c>
      <c r="G9" s="5"/>
      <c r="H9" s="9">
        <v>-1667</v>
      </c>
      <c r="I9" s="9">
        <v>-3700</v>
      </c>
      <c r="J9" s="9">
        <v>-38050</v>
      </c>
      <c r="K9" s="9">
        <v>-5638</v>
      </c>
      <c r="L9" s="6">
        <v>0</v>
      </c>
      <c r="M9" s="5"/>
    </row>
    <row r="10" spans="1:13" x14ac:dyDescent="0.2">
      <c r="A10" s="103" t="s">
        <v>726</v>
      </c>
      <c r="B10" s="3" t="s">
        <v>727</v>
      </c>
      <c r="C10" s="20">
        <v>200</v>
      </c>
      <c r="D10" s="9">
        <v>94.99</v>
      </c>
      <c r="E10" s="9">
        <v>142.48500000000001</v>
      </c>
      <c r="F10" s="20">
        <v>200</v>
      </c>
      <c r="G10" s="9">
        <v>69.819999999999993</v>
      </c>
      <c r="H10" s="9">
        <v>15.02</v>
      </c>
      <c r="I10" s="9">
        <v>810.29</v>
      </c>
      <c r="J10" s="9">
        <v>980.4</v>
      </c>
      <c r="K10" s="9">
        <v>179.72</v>
      </c>
      <c r="L10" s="6">
        <v>0</v>
      </c>
      <c r="M10" s="5"/>
    </row>
    <row r="11" spans="1:13" x14ac:dyDescent="0.2">
      <c r="A11" s="103" t="s">
        <v>728</v>
      </c>
      <c r="B11" s="3" t="s">
        <v>729</v>
      </c>
      <c r="C11" s="20">
        <v>7000</v>
      </c>
      <c r="D11" s="9">
        <v>3918.15</v>
      </c>
      <c r="E11" s="9">
        <v>5877.2250000000004</v>
      </c>
      <c r="F11" s="20">
        <v>7000</v>
      </c>
      <c r="G11" s="9">
        <v>10197.85</v>
      </c>
      <c r="H11" s="9">
        <v>6619.66</v>
      </c>
      <c r="I11" s="9">
        <v>7134.66</v>
      </c>
      <c r="J11" s="9">
        <v>7740.56</v>
      </c>
      <c r="K11" s="9">
        <v>6823.8</v>
      </c>
      <c r="L11" s="6">
        <v>0</v>
      </c>
      <c r="M11" s="5"/>
    </row>
    <row r="12" spans="1:13" x14ac:dyDescent="0.2">
      <c r="A12" s="103" t="s">
        <v>730</v>
      </c>
      <c r="B12" s="3" t="s">
        <v>731</v>
      </c>
      <c r="C12" s="20">
        <v>0</v>
      </c>
      <c r="D12" s="9">
        <v>2091.1</v>
      </c>
      <c r="E12" s="9">
        <v>3136.65</v>
      </c>
      <c r="F12" s="20">
        <v>0</v>
      </c>
      <c r="G12" s="9">
        <v>1101.33</v>
      </c>
      <c r="H12" s="5"/>
      <c r="I12" s="5"/>
      <c r="J12" s="9"/>
      <c r="K12" s="9">
        <v>516.66</v>
      </c>
      <c r="L12" s="6">
        <v>0</v>
      </c>
      <c r="M12" s="5"/>
    </row>
    <row r="13" spans="1:13" x14ac:dyDescent="0.2">
      <c r="A13" s="103" t="s">
        <v>732</v>
      </c>
      <c r="B13" s="3" t="s">
        <v>733</v>
      </c>
      <c r="C13" s="20"/>
      <c r="D13" s="5"/>
      <c r="E13" s="9"/>
      <c r="F13" s="20"/>
      <c r="G13" s="9">
        <v>54107.519999999997</v>
      </c>
      <c r="H13" s="9">
        <v>74166.179999999993</v>
      </c>
      <c r="I13" s="9">
        <v>69787.47</v>
      </c>
      <c r="J13" s="9">
        <v>66360.06</v>
      </c>
      <c r="K13" s="9">
        <v>61377.7</v>
      </c>
      <c r="L13" s="6">
        <v>0</v>
      </c>
      <c r="M13" s="5"/>
    </row>
    <row r="14" spans="1:13" x14ac:dyDescent="0.2">
      <c r="A14" s="103" t="s">
        <v>734</v>
      </c>
      <c r="B14" s="3" t="s">
        <v>735</v>
      </c>
      <c r="C14" s="20">
        <v>5000</v>
      </c>
      <c r="D14" s="5"/>
      <c r="E14" s="9"/>
      <c r="F14" s="20">
        <v>5000</v>
      </c>
      <c r="G14" s="9">
        <v>14174.18</v>
      </c>
      <c r="H14" s="9">
        <v>23099.66</v>
      </c>
      <c r="I14" s="9">
        <v>26664.21</v>
      </c>
      <c r="J14" s="9">
        <v>18913.86</v>
      </c>
      <c r="K14" s="9">
        <v>19614.04</v>
      </c>
      <c r="L14" s="6">
        <v>0</v>
      </c>
      <c r="M14" s="5"/>
    </row>
    <row r="15" spans="1:13" x14ac:dyDescent="0.2">
      <c r="A15" s="103" t="s">
        <v>736</v>
      </c>
      <c r="B15" s="3" t="s">
        <v>737</v>
      </c>
      <c r="C15" s="20">
        <v>1500</v>
      </c>
      <c r="D15" s="9">
        <v>1353.49</v>
      </c>
      <c r="E15" s="9">
        <v>2030.2349999999999</v>
      </c>
      <c r="F15" s="20">
        <v>1500</v>
      </c>
      <c r="G15" s="9">
        <v>6008.46</v>
      </c>
      <c r="H15" s="9">
        <v>3811.75</v>
      </c>
      <c r="I15" s="9">
        <v>5005.18</v>
      </c>
      <c r="J15" s="9">
        <v>6525.86</v>
      </c>
      <c r="K15" s="9">
        <v>4733.74</v>
      </c>
      <c r="L15" s="6">
        <v>0</v>
      </c>
      <c r="M15" s="5"/>
    </row>
    <row r="16" spans="1:13" x14ac:dyDescent="0.2">
      <c r="A16" s="103" t="s">
        <v>738</v>
      </c>
      <c r="B16" s="3" t="s">
        <v>739</v>
      </c>
      <c r="C16" s="20">
        <v>1000</v>
      </c>
      <c r="D16" s="9">
        <v>100</v>
      </c>
      <c r="E16" s="9">
        <v>150</v>
      </c>
      <c r="F16" s="20">
        <v>1000</v>
      </c>
      <c r="G16" s="9">
        <v>570.25</v>
      </c>
      <c r="H16" s="9">
        <v>2879.33</v>
      </c>
      <c r="I16" s="5"/>
      <c r="J16" s="5"/>
      <c r="K16" s="5"/>
      <c r="L16" s="6">
        <v>0</v>
      </c>
      <c r="M16" s="5"/>
    </row>
    <row r="17" spans="1:13" x14ac:dyDescent="0.2">
      <c r="A17" s="103" t="s">
        <v>740</v>
      </c>
      <c r="B17" s="3" t="s">
        <v>741</v>
      </c>
      <c r="C17" s="20">
        <v>250</v>
      </c>
      <c r="D17" s="5"/>
      <c r="E17" s="9"/>
      <c r="F17" s="20">
        <v>250</v>
      </c>
      <c r="G17" s="5"/>
      <c r="H17" s="9">
        <v>2218.9899999999998</v>
      </c>
      <c r="I17" s="5"/>
      <c r="J17" s="5"/>
      <c r="K17" s="5"/>
      <c r="L17" s="6">
        <v>0</v>
      </c>
      <c r="M17" s="5"/>
    </row>
    <row r="18" spans="1:13" x14ac:dyDescent="0.2">
      <c r="A18" s="103" t="s">
        <v>742</v>
      </c>
      <c r="B18" s="3" t="s">
        <v>743</v>
      </c>
      <c r="C18" s="20">
        <v>2000</v>
      </c>
      <c r="D18" s="5"/>
      <c r="E18" s="9"/>
      <c r="F18" s="20">
        <v>2000</v>
      </c>
      <c r="G18" s="9">
        <v>2059.62</v>
      </c>
      <c r="H18" s="9">
        <v>2027.99</v>
      </c>
      <c r="I18" s="9">
        <v>2771.98</v>
      </c>
      <c r="J18" s="9">
        <v>5376.82</v>
      </c>
      <c r="K18" s="9">
        <v>4773.97</v>
      </c>
      <c r="L18" s="6">
        <v>0</v>
      </c>
      <c r="M18" s="5"/>
    </row>
    <row r="19" spans="1:13" x14ac:dyDescent="0.2">
      <c r="A19" s="103" t="s">
        <v>744</v>
      </c>
      <c r="B19" s="3" t="s">
        <v>745</v>
      </c>
      <c r="C19" s="20">
        <v>6000</v>
      </c>
      <c r="D19" s="5"/>
      <c r="E19" s="9"/>
      <c r="F19" s="20">
        <v>6000</v>
      </c>
      <c r="G19" s="9">
        <v>6858.66</v>
      </c>
      <c r="H19" s="9">
        <v>6457.34</v>
      </c>
      <c r="I19" s="9">
        <v>16724.099999999999</v>
      </c>
      <c r="J19" s="9">
        <v>16444.59</v>
      </c>
      <c r="K19" s="9">
        <v>24424.15</v>
      </c>
      <c r="L19" s="6">
        <v>0</v>
      </c>
      <c r="M19" s="5"/>
    </row>
    <row r="20" spans="1:13" x14ac:dyDescent="0.2">
      <c r="A20" s="103" t="s">
        <v>746</v>
      </c>
      <c r="B20" s="3" t="s">
        <v>747</v>
      </c>
      <c r="C20" s="20">
        <v>500</v>
      </c>
      <c r="D20" s="9">
        <v>2798.49</v>
      </c>
      <c r="E20" s="9">
        <v>4197.7349999999997</v>
      </c>
      <c r="F20" s="20">
        <v>500</v>
      </c>
      <c r="G20" s="5"/>
      <c r="H20" s="9">
        <v>75.52</v>
      </c>
      <c r="I20" s="9">
        <v>66.650000000000006</v>
      </c>
      <c r="J20" s="9">
        <v>131.80000000000001</v>
      </c>
      <c r="K20" s="5"/>
      <c r="L20" s="6">
        <v>0</v>
      </c>
      <c r="M20" s="5"/>
    </row>
    <row r="21" spans="1:13" x14ac:dyDescent="0.2">
      <c r="A21" s="103" t="s">
        <v>748</v>
      </c>
      <c r="B21" s="3" t="s">
        <v>749</v>
      </c>
      <c r="C21" s="20">
        <v>1500</v>
      </c>
      <c r="D21" s="5"/>
      <c r="E21" s="9"/>
      <c r="F21" s="20">
        <v>1500</v>
      </c>
      <c r="G21" s="9">
        <v>2222.0700000000002</v>
      </c>
      <c r="H21" s="9">
        <v>3340.7</v>
      </c>
      <c r="I21" s="9">
        <v>6842.28</v>
      </c>
      <c r="J21" s="9">
        <v>5217.18</v>
      </c>
      <c r="K21" s="9">
        <v>3551.89</v>
      </c>
      <c r="L21" s="6">
        <v>0</v>
      </c>
      <c r="M21" s="5"/>
    </row>
    <row r="22" spans="1:13" x14ac:dyDescent="0.2">
      <c r="A22" s="103" t="s">
        <v>750</v>
      </c>
      <c r="B22" s="3" t="s">
        <v>751</v>
      </c>
      <c r="C22" s="20">
        <v>0</v>
      </c>
      <c r="D22" s="5"/>
      <c r="E22" s="9"/>
      <c r="F22" s="20">
        <v>0</v>
      </c>
      <c r="G22" s="9">
        <v>55</v>
      </c>
      <c r="H22" s="9">
        <v>41.5</v>
      </c>
      <c r="I22" s="9">
        <v>141.88</v>
      </c>
      <c r="J22" s="5"/>
      <c r="K22" s="9">
        <v>439.15</v>
      </c>
      <c r="L22" s="6">
        <v>0</v>
      </c>
      <c r="M22" s="5"/>
    </row>
    <row r="23" spans="1:13" s="12" customFormat="1" x14ac:dyDescent="0.2">
      <c r="A23" s="103"/>
      <c r="B23" s="3" t="s">
        <v>752</v>
      </c>
      <c r="C23" s="20">
        <v>5000</v>
      </c>
      <c r="D23" s="5"/>
      <c r="E23" s="9"/>
      <c r="F23" s="20">
        <v>5000</v>
      </c>
      <c r="G23" s="9"/>
      <c r="H23" s="9"/>
      <c r="I23" s="9"/>
      <c r="J23" s="5"/>
      <c r="K23" s="9"/>
      <c r="L23" s="6"/>
      <c r="M23" s="5"/>
    </row>
    <row r="24" spans="1:13" x14ac:dyDescent="0.2">
      <c r="A24" s="103" t="s">
        <v>753</v>
      </c>
      <c r="B24" s="3" t="s">
        <v>754</v>
      </c>
      <c r="C24" s="20">
        <v>10000</v>
      </c>
      <c r="D24" s="9">
        <v>768</v>
      </c>
      <c r="E24" s="9">
        <v>1152</v>
      </c>
      <c r="F24" s="20">
        <v>10000</v>
      </c>
      <c r="G24" s="9">
        <v>4861.34</v>
      </c>
      <c r="H24" s="9">
        <v>8479.98</v>
      </c>
      <c r="I24" s="9">
        <v>5827</v>
      </c>
      <c r="J24" s="9">
        <v>5838.2</v>
      </c>
      <c r="K24" s="9">
        <v>9550</v>
      </c>
      <c r="L24" s="6">
        <v>0</v>
      </c>
      <c r="M24" s="5"/>
    </row>
    <row r="25" spans="1:13" x14ac:dyDescent="0.2">
      <c r="A25" s="103" t="s">
        <v>755</v>
      </c>
      <c r="B25" s="3" t="s">
        <v>756</v>
      </c>
      <c r="C25" s="20">
        <v>0</v>
      </c>
      <c r="D25" s="5"/>
      <c r="E25" s="9"/>
      <c r="F25" s="20">
        <v>0</v>
      </c>
      <c r="G25" s="9">
        <v>50.23</v>
      </c>
      <c r="H25" s="9">
        <v>1033.06</v>
      </c>
      <c r="I25" s="9">
        <v>3389.02</v>
      </c>
      <c r="J25" s="9">
        <v>2498.48</v>
      </c>
      <c r="K25" s="9">
        <v>4253.63</v>
      </c>
      <c r="L25" s="6">
        <v>0</v>
      </c>
      <c r="M25" s="5"/>
    </row>
    <row r="26" spans="1:13" x14ac:dyDescent="0.2">
      <c r="A26" s="103" t="s">
        <v>757</v>
      </c>
      <c r="B26" s="3" t="s">
        <v>758</v>
      </c>
      <c r="C26" s="20">
        <v>0</v>
      </c>
      <c r="D26" s="5"/>
      <c r="E26" s="9"/>
      <c r="F26" s="20">
        <v>0</v>
      </c>
      <c r="G26" s="9">
        <v>1727.66</v>
      </c>
      <c r="H26" s="9">
        <v>5838.66</v>
      </c>
      <c r="I26" s="9">
        <v>305.87</v>
      </c>
      <c r="J26" s="5"/>
      <c r="K26" s="9">
        <v>6627.99</v>
      </c>
      <c r="L26" s="6">
        <v>0</v>
      </c>
      <c r="M26" s="5"/>
    </row>
    <row r="27" spans="1:13" x14ac:dyDescent="0.2">
      <c r="A27" s="103" t="s">
        <v>759</v>
      </c>
      <c r="B27" s="3" t="s">
        <v>760</v>
      </c>
      <c r="C27" s="20">
        <v>1000</v>
      </c>
      <c r="D27" s="9">
        <v>1000</v>
      </c>
      <c r="E27" s="9">
        <v>1500</v>
      </c>
      <c r="F27" s="20">
        <v>1000</v>
      </c>
      <c r="G27" s="9">
        <v>1000</v>
      </c>
      <c r="H27" s="9">
        <v>1000</v>
      </c>
      <c r="I27" s="9">
        <v>500</v>
      </c>
      <c r="J27" s="9">
        <v>1000</v>
      </c>
      <c r="K27" s="9">
        <v>1000</v>
      </c>
      <c r="L27" s="6">
        <v>0</v>
      </c>
      <c r="M27" s="5"/>
    </row>
    <row r="28" spans="1:13" x14ac:dyDescent="0.2">
      <c r="A28" s="103" t="s">
        <v>761</v>
      </c>
      <c r="B28" s="3" t="s">
        <v>762</v>
      </c>
      <c r="C28" s="20">
        <v>18000</v>
      </c>
      <c r="D28" s="9">
        <v>1750.81</v>
      </c>
      <c r="E28" s="9">
        <v>2626.2150000000001</v>
      </c>
      <c r="F28" s="20">
        <v>18000</v>
      </c>
      <c r="G28" s="9">
        <v>13632.61</v>
      </c>
      <c r="H28" s="9">
        <v>30724.68</v>
      </c>
      <c r="I28" s="9">
        <v>53915.99</v>
      </c>
      <c r="J28" s="9">
        <v>23384.63</v>
      </c>
      <c r="K28" s="9">
        <v>19968.12</v>
      </c>
      <c r="L28" s="6">
        <v>0</v>
      </c>
      <c r="M28" s="5"/>
    </row>
    <row r="29" spans="1:13" x14ac:dyDescent="0.2">
      <c r="A29" s="103" t="s">
        <v>763</v>
      </c>
      <c r="B29" s="3" t="s">
        <v>764</v>
      </c>
      <c r="C29" s="20">
        <v>0</v>
      </c>
      <c r="D29" s="9">
        <v>369.77</v>
      </c>
      <c r="E29" s="9">
        <v>554.65499999999997</v>
      </c>
      <c r="F29" s="20">
        <v>0</v>
      </c>
      <c r="G29" s="9">
        <v>7003.9</v>
      </c>
      <c r="H29" s="9">
        <v>7212.81</v>
      </c>
      <c r="I29" s="9">
        <v>16363.16</v>
      </c>
      <c r="J29" s="9">
        <v>37541.839999999997</v>
      </c>
      <c r="K29" s="9">
        <v>16695.91</v>
      </c>
      <c r="L29" s="6">
        <v>0</v>
      </c>
      <c r="M29" s="5"/>
    </row>
    <row r="30" spans="1:13" x14ac:dyDescent="0.2">
      <c r="A30" s="103" t="s">
        <v>765</v>
      </c>
      <c r="B30" s="3" t="s">
        <v>766</v>
      </c>
      <c r="C30" s="20">
        <v>1000</v>
      </c>
      <c r="D30" s="9">
        <v>165</v>
      </c>
      <c r="E30" s="9">
        <v>247.5</v>
      </c>
      <c r="F30" s="20">
        <v>1000</v>
      </c>
      <c r="G30" s="9">
        <v>97.24</v>
      </c>
      <c r="H30" s="9">
        <v>1197.6400000000001</v>
      </c>
      <c r="I30" s="9">
        <v>1162.6199999999999</v>
      </c>
      <c r="J30" s="9">
        <v>2345.5300000000002</v>
      </c>
      <c r="K30" s="5"/>
      <c r="L30" s="6">
        <v>0</v>
      </c>
      <c r="M30" s="5"/>
    </row>
    <row r="31" spans="1:13" x14ac:dyDescent="0.2">
      <c r="A31" s="103" t="s">
        <v>767</v>
      </c>
      <c r="B31" s="3" t="s">
        <v>768</v>
      </c>
      <c r="C31" s="20">
        <v>10000</v>
      </c>
      <c r="D31" s="5"/>
      <c r="E31" s="9"/>
      <c r="F31" s="20">
        <v>10000</v>
      </c>
      <c r="G31" s="9">
        <v>20000</v>
      </c>
      <c r="H31" s="9">
        <v>10000</v>
      </c>
      <c r="I31" s="9">
        <v>10000</v>
      </c>
      <c r="J31" s="9">
        <v>10000</v>
      </c>
      <c r="K31" s="9">
        <v>13124.11</v>
      </c>
      <c r="L31" s="6">
        <v>0</v>
      </c>
      <c r="M31" s="5"/>
    </row>
    <row r="32" spans="1:13" x14ac:dyDescent="0.2">
      <c r="A32" s="103" t="s">
        <v>769</v>
      </c>
      <c r="B32" s="3" t="s">
        <v>770</v>
      </c>
      <c r="C32" s="20">
        <v>300</v>
      </c>
      <c r="D32" s="5"/>
      <c r="E32" s="9"/>
      <c r="F32" s="20">
        <v>300</v>
      </c>
      <c r="G32" s="5"/>
      <c r="H32" s="5"/>
      <c r="I32" s="9">
        <v>22</v>
      </c>
      <c r="J32" s="9">
        <v>126.18</v>
      </c>
      <c r="K32" s="9">
        <v>111.61</v>
      </c>
      <c r="L32" s="6">
        <v>0</v>
      </c>
      <c r="M32" s="5"/>
    </row>
    <row r="33" spans="1:13" x14ac:dyDescent="0.2">
      <c r="A33" s="103" t="s">
        <v>771</v>
      </c>
      <c r="B33" s="3" t="s">
        <v>772</v>
      </c>
      <c r="C33" s="20">
        <v>600</v>
      </c>
      <c r="D33" s="9">
        <v>65.62</v>
      </c>
      <c r="E33" s="9">
        <v>98.43</v>
      </c>
      <c r="F33" s="20">
        <v>600</v>
      </c>
      <c r="G33" s="9">
        <v>736.25</v>
      </c>
      <c r="H33" s="9">
        <v>786.7</v>
      </c>
      <c r="I33" s="9">
        <v>1843.72</v>
      </c>
      <c r="J33" s="9">
        <v>274.95999999999998</v>
      </c>
      <c r="K33" s="9">
        <v>1628.34</v>
      </c>
      <c r="L33" s="6">
        <v>0</v>
      </c>
      <c r="M33" s="5"/>
    </row>
    <row r="34" spans="1:13" x14ac:dyDescent="0.2">
      <c r="A34" s="103" t="s">
        <v>773</v>
      </c>
      <c r="B34" s="3" t="s">
        <v>774</v>
      </c>
      <c r="C34" s="20">
        <v>600</v>
      </c>
      <c r="D34" s="9">
        <v>49.41</v>
      </c>
      <c r="E34" s="9">
        <v>74.114999999999995</v>
      </c>
      <c r="F34" s="20">
        <v>600</v>
      </c>
      <c r="G34" s="9">
        <v>280.55</v>
      </c>
      <c r="H34" s="9">
        <v>1028</v>
      </c>
      <c r="I34" s="9">
        <v>746.12</v>
      </c>
      <c r="J34" s="9">
        <v>363.06</v>
      </c>
      <c r="K34" s="9">
        <v>365.01</v>
      </c>
      <c r="L34" s="6">
        <v>0</v>
      </c>
      <c r="M34" s="5"/>
    </row>
    <row r="35" spans="1:13" x14ac:dyDescent="0.2">
      <c r="A35" s="103" t="s">
        <v>775</v>
      </c>
      <c r="B35" s="3" t="s">
        <v>776</v>
      </c>
      <c r="C35" s="20">
        <v>600</v>
      </c>
      <c r="D35" s="9">
        <v>61.24</v>
      </c>
      <c r="E35" s="9">
        <v>91.86</v>
      </c>
      <c r="F35" s="20">
        <v>600</v>
      </c>
      <c r="G35" s="9">
        <v>646.78</v>
      </c>
      <c r="H35" s="9">
        <v>620.22</v>
      </c>
      <c r="I35" s="9">
        <v>1136.07</v>
      </c>
      <c r="J35" s="9">
        <v>714.47</v>
      </c>
      <c r="K35" s="9">
        <v>2105.96</v>
      </c>
      <c r="L35" s="6">
        <v>0</v>
      </c>
      <c r="M35" s="5"/>
    </row>
    <row r="36" spans="1:13" x14ac:dyDescent="0.2">
      <c r="A36" s="103" t="s">
        <v>777</v>
      </c>
      <c r="B36" s="3" t="s">
        <v>778</v>
      </c>
      <c r="C36" s="20">
        <v>600</v>
      </c>
      <c r="D36" s="9">
        <v>61.24</v>
      </c>
      <c r="E36" s="9">
        <v>91.86</v>
      </c>
      <c r="F36" s="20">
        <v>600</v>
      </c>
      <c r="G36" s="9">
        <v>570.17999999999995</v>
      </c>
      <c r="H36" s="9">
        <v>616.49</v>
      </c>
      <c r="I36" s="9">
        <v>812.63</v>
      </c>
      <c r="J36" s="9">
        <v>657.38</v>
      </c>
      <c r="K36" s="9">
        <v>655.28</v>
      </c>
      <c r="L36" s="6">
        <v>0</v>
      </c>
      <c r="M36" s="5"/>
    </row>
    <row r="37" spans="1:13" x14ac:dyDescent="0.2">
      <c r="A37" s="103" t="s">
        <v>779</v>
      </c>
      <c r="B37" s="3" t="s">
        <v>780</v>
      </c>
      <c r="C37" s="20">
        <v>5000</v>
      </c>
      <c r="D37" s="5"/>
      <c r="E37" s="9"/>
      <c r="F37" s="20">
        <v>5000</v>
      </c>
      <c r="G37" s="9">
        <v>4369.25</v>
      </c>
      <c r="H37" s="9">
        <v>6837.55</v>
      </c>
      <c r="I37" s="9">
        <v>6026.19</v>
      </c>
      <c r="J37" s="9">
        <v>3073.7</v>
      </c>
      <c r="K37" s="9">
        <v>2500</v>
      </c>
      <c r="L37" s="6">
        <v>0</v>
      </c>
      <c r="M37" s="5"/>
    </row>
    <row r="38" spans="1:13" x14ac:dyDescent="0.2">
      <c r="A38" s="103" t="s">
        <v>781</v>
      </c>
      <c r="B38" s="3" t="s">
        <v>782</v>
      </c>
      <c r="C38" s="20">
        <v>1000</v>
      </c>
      <c r="D38" s="5"/>
      <c r="E38" s="9"/>
      <c r="F38" s="20">
        <v>1000</v>
      </c>
      <c r="G38" s="9">
        <v>169.13</v>
      </c>
      <c r="H38" s="9">
        <v>2615.73</v>
      </c>
      <c r="I38" s="9">
        <v>2697.24</v>
      </c>
      <c r="J38" s="9">
        <v>98.05</v>
      </c>
      <c r="K38" s="9">
        <v>5411.41</v>
      </c>
      <c r="L38" s="6">
        <v>0</v>
      </c>
      <c r="M38" s="5"/>
    </row>
    <row r="39" spans="1:13" x14ac:dyDescent="0.2">
      <c r="A39" s="103" t="s">
        <v>783</v>
      </c>
      <c r="B39" s="3" t="s">
        <v>784</v>
      </c>
      <c r="C39" s="20">
        <v>1000</v>
      </c>
      <c r="D39" s="9"/>
      <c r="E39" s="9"/>
      <c r="F39" s="20">
        <v>1000</v>
      </c>
      <c r="G39" s="9">
        <v>11543.42</v>
      </c>
      <c r="H39" s="9">
        <v>23229.11</v>
      </c>
      <c r="I39" s="9">
        <v>27490.27</v>
      </c>
      <c r="J39" s="9">
        <v>21084.54</v>
      </c>
      <c r="K39" s="9">
        <v>19090.75</v>
      </c>
      <c r="L39" s="6">
        <v>0</v>
      </c>
      <c r="M39" s="5"/>
    </row>
    <row r="40" spans="1:13" x14ac:dyDescent="0.2">
      <c r="A40" s="103" t="s">
        <v>785</v>
      </c>
      <c r="B40" s="3" t="s">
        <v>786</v>
      </c>
      <c r="C40" s="20">
        <v>100</v>
      </c>
      <c r="D40" s="5"/>
      <c r="E40" s="9"/>
      <c r="F40" s="20">
        <v>100</v>
      </c>
      <c r="G40" s="5"/>
      <c r="H40" s="5"/>
      <c r="I40" s="9">
        <v>856.26</v>
      </c>
      <c r="J40" s="5"/>
      <c r="K40" s="5"/>
      <c r="L40" s="6">
        <v>0</v>
      </c>
      <c r="M40" s="5"/>
    </row>
    <row r="41" spans="1:13" x14ac:dyDescent="0.2">
      <c r="A41" s="103" t="s">
        <v>787</v>
      </c>
      <c r="B41" s="3" t="s">
        <v>788</v>
      </c>
      <c r="C41" s="20">
        <v>100</v>
      </c>
      <c r="D41" s="5"/>
      <c r="E41" s="9"/>
      <c r="F41" s="20">
        <v>100</v>
      </c>
      <c r="G41" s="5"/>
      <c r="H41" s="5"/>
      <c r="I41" s="9">
        <v>95.84</v>
      </c>
      <c r="J41" s="5"/>
      <c r="K41" s="5"/>
      <c r="L41" s="6">
        <v>0</v>
      </c>
      <c r="M41" s="5"/>
    </row>
    <row r="42" spans="1:13" x14ac:dyDescent="0.2">
      <c r="A42" s="103" t="s">
        <v>789</v>
      </c>
      <c r="B42" s="3" t="s">
        <v>790</v>
      </c>
      <c r="C42" s="20">
        <f>F42*1.03</f>
        <v>288400</v>
      </c>
      <c r="D42" s="9">
        <v>192912.67</v>
      </c>
      <c r="E42" s="9">
        <v>289369.005</v>
      </c>
      <c r="F42" s="20">
        <v>280000</v>
      </c>
      <c r="G42" s="9">
        <v>351384.51</v>
      </c>
      <c r="H42" s="9">
        <v>308309.03999999998</v>
      </c>
      <c r="I42" s="9">
        <v>253516.33</v>
      </c>
      <c r="J42" s="9">
        <v>218568.48</v>
      </c>
      <c r="K42" s="9">
        <v>224949.88</v>
      </c>
      <c r="L42" s="6">
        <v>0</v>
      </c>
      <c r="M42" s="5"/>
    </row>
    <row r="43" spans="1:13" x14ac:dyDescent="0.2">
      <c r="A43" s="103" t="s">
        <v>791</v>
      </c>
      <c r="B43" s="3" t="s">
        <v>792</v>
      </c>
      <c r="C43" s="20">
        <f>F43*1.03</f>
        <v>28840</v>
      </c>
      <c r="D43" s="9">
        <v>17628.259999999998</v>
      </c>
      <c r="E43" s="9">
        <v>26442.39</v>
      </c>
      <c r="F43" s="20">
        <v>28000</v>
      </c>
      <c r="G43" s="9">
        <v>27210.11</v>
      </c>
      <c r="H43" s="9">
        <v>27690.86</v>
      </c>
      <c r="I43" s="9">
        <v>23477.48</v>
      </c>
      <c r="J43" s="9">
        <v>19521.59</v>
      </c>
      <c r="K43" s="9">
        <v>20215.52</v>
      </c>
      <c r="L43" s="6">
        <v>0</v>
      </c>
      <c r="M43" s="5"/>
    </row>
    <row r="44" spans="1:13" x14ac:dyDescent="0.2">
      <c r="A44" s="103" t="s">
        <v>793</v>
      </c>
      <c r="B44" s="3" t="s">
        <v>794</v>
      </c>
      <c r="C44" s="20">
        <v>900</v>
      </c>
      <c r="D44" s="9">
        <v>244.56</v>
      </c>
      <c r="E44" s="9">
        <v>366.84</v>
      </c>
      <c r="F44" s="20">
        <v>375</v>
      </c>
      <c r="G44" s="9">
        <v>415.51</v>
      </c>
      <c r="H44" s="9">
        <v>1341.75</v>
      </c>
      <c r="I44" s="9">
        <v>1341.75</v>
      </c>
      <c r="J44" s="9">
        <v>1341.75</v>
      </c>
      <c r="K44" s="9">
        <v>974.9</v>
      </c>
      <c r="L44" s="6">
        <v>0</v>
      </c>
      <c r="M44" s="5"/>
    </row>
    <row r="45" spans="1:13" x14ac:dyDescent="0.2">
      <c r="A45" s="103"/>
      <c r="B45" s="3"/>
      <c r="C45" s="60"/>
      <c r="D45" s="10"/>
      <c r="E45" s="10"/>
      <c r="F45" s="60"/>
      <c r="G45" s="10"/>
      <c r="H45" s="10"/>
      <c r="I45" s="10"/>
      <c r="J45" s="10"/>
      <c r="K45" s="10"/>
      <c r="L45" s="10"/>
      <c r="M45" s="10"/>
    </row>
    <row r="46" spans="1:13" x14ac:dyDescent="0.2">
      <c r="A46" s="103"/>
      <c r="B46" s="3" t="s">
        <v>32</v>
      </c>
      <c r="C46" s="20">
        <f>SUM(C9:C44)</f>
        <v>397990</v>
      </c>
      <c r="D46" s="9">
        <v>225432.8</v>
      </c>
      <c r="E46" s="9">
        <v>338149.2</v>
      </c>
      <c r="F46" s="20">
        <f>SUM(F9:F44)</f>
        <v>388225</v>
      </c>
      <c r="G46" s="9">
        <v>543127.99</v>
      </c>
      <c r="H46" s="9">
        <v>561741.06000000006</v>
      </c>
      <c r="I46" s="9">
        <v>543774.26</v>
      </c>
      <c r="J46" s="9">
        <v>448056.59</v>
      </c>
      <c r="K46" s="9">
        <v>475668.86</v>
      </c>
      <c r="L46" s="6">
        <v>0</v>
      </c>
      <c r="M46" s="5"/>
    </row>
    <row r="47" spans="1:13" x14ac:dyDescent="0.2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</sheetData>
  <sheetProtection algorithmName="SHA-512" hashValue="kMaG+WizS93bwS23L128haOR3dr+Sx1AdSqM0zeZmCG/QtnVffl0I0hxW4MWDylvZYX92tPNtnxw6SuXKFhGog==" saltValue="LSfzFa8xJe9xN0lLKruRh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6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M50"/>
  <sheetViews>
    <sheetView workbookViewId="0">
      <selection activeCell="B23" sqref="B23"/>
    </sheetView>
  </sheetViews>
  <sheetFormatPr defaultColWidth="9" defaultRowHeight="12.75" x14ac:dyDescent="0.2"/>
  <cols>
    <col min="1" max="1" width="13.1640625" customWidth="1"/>
    <col min="2" max="2" width="34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795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796</v>
      </c>
      <c r="B9" s="3" t="s">
        <v>797</v>
      </c>
      <c r="C9" s="20">
        <v>100</v>
      </c>
      <c r="D9" s="5"/>
      <c r="E9" s="9"/>
      <c r="F9" s="20">
        <v>100</v>
      </c>
      <c r="G9" s="5"/>
      <c r="H9" s="9">
        <v>6.38</v>
      </c>
      <c r="I9" s="9">
        <v>36.25</v>
      </c>
      <c r="J9" s="9">
        <v>648.03</v>
      </c>
      <c r="K9" s="5"/>
      <c r="L9" s="6">
        <v>0</v>
      </c>
      <c r="M9" s="5"/>
    </row>
    <row r="10" spans="1:13" x14ac:dyDescent="0.2">
      <c r="A10" s="103" t="s">
        <v>798</v>
      </c>
      <c r="B10" s="3" t="s">
        <v>799</v>
      </c>
      <c r="C10" s="20">
        <v>130</v>
      </c>
      <c r="D10" s="9">
        <v>317.7</v>
      </c>
      <c r="E10" s="9">
        <v>476.55</v>
      </c>
      <c r="F10" s="20">
        <v>130</v>
      </c>
      <c r="G10" s="9">
        <v>458.9</v>
      </c>
      <c r="H10" s="9">
        <v>374.84</v>
      </c>
      <c r="I10" s="9">
        <v>131.04</v>
      </c>
      <c r="J10" s="9">
        <v>76.44</v>
      </c>
      <c r="K10" s="9">
        <v>35.299999999999997</v>
      </c>
      <c r="L10" s="6">
        <v>0</v>
      </c>
      <c r="M10" s="5"/>
    </row>
    <row r="11" spans="1:13" x14ac:dyDescent="0.2">
      <c r="A11" s="103" t="s">
        <v>800</v>
      </c>
      <c r="B11" s="3" t="s">
        <v>801</v>
      </c>
      <c r="C11" s="20">
        <v>2800</v>
      </c>
      <c r="D11" s="9">
        <v>732.5</v>
      </c>
      <c r="E11" s="9">
        <v>1098.75</v>
      </c>
      <c r="F11" s="20">
        <v>2800</v>
      </c>
      <c r="G11" s="9">
        <v>662.75</v>
      </c>
      <c r="H11" s="9">
        <v>3490.47</v>
      </c>
      <c r="I11" s="9">
        <v>2114.7600000000002</v>
      </c>
      <c r="J11" s="9">
        <v>2236.4</v>
      </c>
      <c r="K11" s="5"/>
      <c r="L11" s="6">
        <v>0</v>
      </c>
      <c r="M11" s="5"/>
    </row>
    <row r="12" spans="1:13" x14ac:dyDescent="0.2">
      <c r="A12" s="103" t="s">
        <v>802</v>
      </c>
      <c r="B12" s="3" t="s">
        <v>803</v>
      </c>
      <c r="C12" s="20">
        <v>250</v>
      </c>
      <c r="D12" s="5"/>
      <c r="E12" s="9"/>
      <c r="F12" s="20">
        <v>250</v>
      </c>
      <c r="G12" s="9">
        <v>396.61</v>
      </c>
      <c r="H12" s="9">
        <v>2075.81</v>
      </c>
      <c r="I12" s="9">
        <v>353.95</v>
      </c>
      <c r="J12" s="9">
        <v>-48.76</v>
      </c>
      <c r="K12" s="9">
        <v>8107.74</v>
      </c>
      <c r="L12" s="6">
        <v>0</v>
      </c>
      <c r="M12" s="5"/>
    </row>
    <row r="13" spans="1:13" s="12" customFormat="1" x14ac:dyDescent="0.2">
      <c r="A13" s="103"/>
      <c r="B13" s="3" t="s">
        <v>804</v>
      </c>
      <c r="C13" s="20">
        <v>750</v>
      </c>
      <c r="D13" s="5"/>
      <c r="E13" s="9"/>
      <c r="F13" s="20">
        <v>750</v>
      </c>
      <c r="G13" s="9"/>
      <c r="H13" s="9"/>
      <c r="I13" s="9"/>
      <c r="J13" s="9"/>
      <c r="K13" s="9"/>
      <c r="L13" s="6"/>
      <c r="M13" s="5"/>
    </row>
    <row r="14" spans="1:13" x14ac:dyDescent="0.2">
      <c r="A14" s="103" t="s">
        <v>805</v>
      </c>
      <c r="B14" s="3" t="s">
        <v>806</v>
      </c>
      <c r="C14" s="20">
        <v>750</v>
      </c>
      <c r="D14" s="5"/>
      <c r="E14" s="9"/>
      <c r="F14" s="20">
        <v>750</v>
      </c>
      <c r="G14" s="9">
        <v>63.47</v>
      </c>
      <c r="H14" s="9">
        <v>563.41999999999996</v>
      </c>
      <c r="I14" s="9">
        <v>324.39</v>
      </c>
      <c r="J14" s="9">
        <v>954.55</v>
      </c>
      <c r="K14" s="5"/>
      <c r="L14" s="6">
        <v>0</v>
      </c>
      <c r="M14" s="5"/>
    </row>
    <row r="15" spans="1:13" x14ac:dyDescent="0.2">
      <c r="A15" s="103" t="s">
        <v>807</v>
      </c>
      <c r="B15" s="3" t="s">
        <v>808</v>
      </c>
      <c r="C15" s="20">
        <v>2000</v>
      </c>
      <c r="D15" s="9">
        <v>225</v>
      </c>
      <c r="E15" s="9">
        <v>337.5</v>
      </c>
      <c r="F15" s="20">
        <v>2000</v>
      </c>
      <c r="G15" s="9">
        <v>2193.86</v>
      </c>
      <c r="H15" s="9">
        <v>2856.94</v>
      </c>
      <c r="I15" s="9">
        <v>3094.9</v>
      </c>
      <c r="J15" s="9">
        <v>1918.52</v>
      </c>
      <c r="K15" s="9">
        <v>2962.87</v>
      </c>
      <c r="L15" s="6">
        <v>0</v>
      </c>
      <c r="M15" s="5"/>
    </row>
    <row r="16" spans="1:13" x14ac:dyDescent="0.2">
      <c r="A16" s="103" t="s">
        <v>809</v>
      </c>
      <c r="B16" s="3" t="s">
        <v>810</v>
      </c>
      <c r="C16" s="20">
        <v>500</v>
      </c>
      <c r="D16" s="5"/>
      <c r="E16" s="9"/>
      <c r="F16" s="20">
        <v>500</v>
      </c>
      <c r="G16" s="9">
        <v>179.13</v>
      </c>
      <c r="H16" s="9">
        <v>658.89</v>
      </c>
      <c r="I16" s="9">
        <v>474.28</v>
      </c>
      <c r="J16" s="9">
        <v>412.5</v>
      </c>
      <c r="K16" s="9">
        <v>305.39999999999998</v>
      </c>
      <c r="L16" s="6">
        <v>0</v>
      </c>
      <c r="M16" s="5"/>
    </row>
    <row r="17" spans="1:13" x14ac:dyDescent="0.2">
      <c r="A17" s="103" t="s">
        <v>811</v>
      </c>
      <c r="B17" s="3" t="s">
        <v>812</v>
      </c>
      <c r="C17" s="81">
        <v>15500</v>
      </c>
      <c r="D17" s="9">
        <v>8795.5499999999993</v>
      </c>
      <c r="E17" s="9">
        <v>13193.325000000001</v>
      </c>
      <c r="F17" s="20">
        <v>12750</v>
      </c>
      <c r="G17" s="9">
        <v>11548.42</v>
      </c>
      <c r="H17" s="9">
        <v>13140.95</v>
      </c>
      <c r="I17" s="9">
        <v>11361.72</v>
      </c>
      <c r="J17" s="9">
        <v>5973.29</v>
      </c>
      <c r="K17" s="9">
        <v>6237.91</v>
      </c>
      <c r="L17" s="6">
        <v>0</v>
      </c>
      <c r="M17" s="5" t="s">
        <v>526</v>
      </c>
    </row>
    <row r="18" spans="1:13" x14ac:dyDescent="0.2">
      <c r="A18" s="103" t="s">
        <v>813</v>
      </c>
      <c r="B18" s="3" t="s">
        <v>814</v>
      </c>
      <c r="C18" s="81">
        <v>1200</v>
      </c>
      <c r="D18" s="9">
        <v>785.5</v>
      </c>
      <c r="E18" s="9">
        <v>1178.25</v>
      </c>
      <c r="F18" s="20">
        <v>1150</v>
      </c>
      <c r="G18" s="9">
        <v>904.19</v>
      </c>
      <c r="H18" s="9">
        <v>1019.05</v>
      </c>
      <c r="I18" s="9">
        <v>896.21</v>
      </c>
      <c r="J18" s="9">
        <v>411.58</v>
      </c>
      <c r="K18" s="9">
        <v>458.88</v>
      </c>
      <c r="L18" s="6">
        <v>0</v>
      </c>
      <c r="M18" s="5"/>
    </row>
    <row r="19" spans="1:13" x14ac:dyDescent="0.2">
      <c r="A19" s="103" t="s">
        <v>815</v>
      </c>
      <c r="B19" s="3" t="s">
        <v>816</v>
      </c>
      <c r="C19" s="9">
        <v>242.75</v>
      </c>
      <c r="D19" s="9">
        <v>161.84</v>
      </c>
      <c r="E19" s="9">
        <v>242.76</v>
      </c>
      <c r="F19" s="20">
        <v>240</v>
      </c>
      <c r="G19" s="9">
        <v>242.76</v>
      </c>
      <c r="H19" s="9">
        <v>242.75</v>
      </c>
      <c r="I19" s="9">
        <v>242.76</v>
      </c>
      <c r="J19" s="9">
        <v>242.75</v>
      </c>
      <c r="K19" s="9">
        <v>242.75</v>
      </c>
      <c r="L19" s="6">
        <v>0</v>
      </c>
      <c r="M19" s="5"/>
    </row>
    <row r="20" spans="1:13" x14ac:dyDescent="0.2">
      <c r="A20" s="103"/>
      <c r="B20" s="3"/>
      <c r="C20" s="60"/>
      <c r="D20" s="10"/>
      <c r="E20" s="10"/>
      <c r="F20" s="60"/>
      <c r="G20" s="10"/>
      <c r="H20" s="10"/>
      <c r="I20" s="10"/>
      <c r="J20" s="10"/>
      <c r="K20" s="10"/>
      <c r="L20" s="10"/>
      <c r="M20" s="10"/>
    </row>
    <row r="21" spans="1:13" x14ac:dyDescent="0.2">
      <c r="A21" s="103"/>
      <c r="B21" s="3" t="s">
        <v>32</v>
      </c>
      <c r="C21" s="20">
        <f>SUM(C9:C19)</f>
        <v>24222.75</v>
      </c>
      <c r="D21" s="9">
        <v>11018.09</v>
      </c>
      <c r="E21" s="9">
        <v>16527.134999999998</v>
      </c>
      <c r="F21" s="20">
        <f>SUM(F9:F19)</f>
        <v>21420</v>
      </c>
      <c r="G21" s="9">
        <v>16650.09</v>
      </c>
      <c r="H21" s="9">
        <v>24429.5</v>
      </c>
      <c r="I21" s="9">
        <v>19030.259999999998</v>
      </c>
      <c r="J21" s="9">
        <v>12825.3</v>
      </c>
      <c r="K21" s="9">
        <v>18350.849999999999</v>
      </c>
      <c r="L21" s="6">
        <v>0</v>
      </c>
      <c r="M21" s="5"/>
    </row>
    <row r="22" spans="1:13" x14ac:dyDescent="0.2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</sheetData>
  <sheetProtection algorithmName="SHA-512" hashValue="su2f309kDCYcTSuy3S9KEgbGkVHB4chiZMCuJS21snLnpOgQycDcyDJ5EydyALugZIughCVXyFt3XKiPn/uXzQ==" saltValue="Uo2L9p5ovm+caISsFof/v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55"/>
  <sheetViews>
    <sheetView workbookViewId="0">
      <selection activeCell="F28" sqref="F28"/>
    </sheetView>
  </sheetViews>
  <sheetFormatPr defaultColWidth="9" defaultRowHeight="12.75" x14ac:dyDescent="0.2"/>
  <cols>
    <col min="1" max="1" width="13.1640625" customWidth="1"/>
    <col min="2" max="2" width="36.1640625" customWidth="1"/>
    <col min="3" max="3" width="12.6640625" customWidth="1"/>
    <col min="4" max="5" width="10.6640625" bestFit="1" customWidth="1"/>
    <col min="6" max="11" width="14.33203125" customWidth="1"/>
    <col min="12" max="12" width="11.33203125" customWidth="1"/>
    <col min="13" max="13" width="34.1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817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818</v>
      </c>
      <c r="B9" s="3" t="s">
        <v>819</v>
      </c>
      <c r="C9" s="20">
        <v>450</v>
      </c>
      <c r="D9" s="9"/>
      <c r="E9" s="9"/>
      <c r="F9" s="20">
        <v>450</v>
      </c>
      <c r="G9" s="9">
        <v>55.37</v>
      </c>
      <c r="H9" s="9">
        <v>21.52</v>
      </c>
      <c r="I9" s="9">
        <v>346.33</v>
      </c>
      <c r="J9" s="9">
        <v>448.73</v>
      </c>
      <c r="K9" s="9">
        <v>436.03</v>
      </c>
      <c r="L9" s="6">
        <v>0</v>
      </c>
      <c r="M9" s="5"/>
    </row>
    <row r="10" spans="1:13" x14ac:dyDescent="0.2">
      <c r="A10" s="103" t="s">
        <v>820</v>
      </c>
      <c r="B10" s="3" t="s">
        <v>821</v>
      </c>
      <c r="C10" s="20">
        <v>3000</v>
      </c>
      <c r="D10" s="9">
        <v>3749.75</v>
      </c>
      <c r="E10" s="9">
        <v>5624.625</v>
      </c>
      <c r="F10" s="20">
        <v>3000</v>
      </c>
      <c r="G10" s="5"/>
      <c r="H10" s="5"/>
      <c r="I10" s="9">
        <v>3154.9</v>
      </c>
      <c r="J10" s="9">
        <v>3948.74</v>
      </c>
      <c r="K10" s="9">
        <v>4301.43</v>
      </c>
      <c r="L10" s="6">
        <v>0</v>
      </c>
      <c r="M10" s="36" t="s">
        <v>822</v>
      </c>
    </row>
    <row r="11" spans="1:13" x14ac:dyDescent="0.2">
      <c r="A11" s="103" t="s">
        <v>823</v>
      </c>
      <c r="B11" s="3" t="s">
        <v>824</v>
      </c>
      <c r="C11" s="20">
        <v>1500</v>
      </c>
      <c r="D11" s="9">
        <v>957.7</v>
      </c>
      <c r="E11" s="9">
        <v>1436.55</v>
      </c>
      <c r="F11" s="20">
        <v>1380</v>
      </c>
      <c r="G11" s="9">
        <v>2138.9</v>
      </c>
      <c r="H11" s="9">
        <v>1383.6</v>
      </c>
      <c r="I11" s="9">
        <v>1383.6</v>
      </c>
      <c r="J11" s="9">
        <v>1143.5999999999999</v>
      </c>
      <c r="K11" s="9">
        <v>1073</v>
      </c>
      <c r="L11" s="6">
        <v>0</v>
      </c>
      <c r="M11" s="5"/>
    </row>
    <row r="12" spans="1:13" x14ac:dyDescent="0.2">
      <c r="A12" s="103" t="s">
        <v>825</v>
      </c>
      <c r="B12" s="3" t="s">
        <v>826</v>
      </c>
      <c r="C12" s="20">
        <v>750</v>
      </c>
      <c r="D12" s="9">
        <v>59.73</v>
      </c>
      <c r="E12" s="9">
        <v>89.594999999999999</v>
      </c>
      <c r="F12" s="20">
        <v>750</v>
      </c>
      <c r="G12" s="9">
        <v>799.35</v>
      </c>
      <c r="H12" s="9">
        <v>535.26</v>
      </c>
      <c r="I12" s="9">
        <v>495.32</v>
      </c>
      <c r="J12" s="9">
        <v>830.41</v>
      </c>
      <c r="K12" s="9">
        <v>352.48</v>
      </c>
      <c r="L12" s="6">
        <v>0</v>
      </c>
      <c r="M12" s="5"/>
    </row>
    <row r="13" spans="1:13" x14ac:dyDescent="0.2">
      <c r="A13" s="103" t="s">
        <v>827</v>
      </c>
      <c r="B13" s="3" t="s">
        <v>828</v>
      </c>
      <c r="C13" s="20">
        <v>10000</v>
      </c>
      <c r="D13" s="9">
        <v>5639.8</v>
      </c>
      <c r="E13" s="9">
        <v>8459.7000000000007</v>
      </c>
      <c r="F13" s="20">
        <v>8500</v>
      </c>
      <c r="G13" s="9">
        <v>8151.45</v>
      </c>
      <c r="H13" s="9">
        <v>6328</v>
      </c>
      <c r="I13" s="9">
        <v>6182.56</v>
      </c>
      <c r="J13" s="9">
        <v>5146.01</v>
      </c>
      <c r="K13" s="9">
        <v>1297.19</v>
      </c>
      <c r="L13" s="6">
        <v>0</v>
      </c>
      <c r="M13" s="5"/>
    </row>
    <row r="14" spans="1:13" x14ac:dyDescent="0.2">
      <c r="A14" s="103" t="s">
        <v>829</v>
      </c>
      <c r="B14" s="3" t="s">
        <v>830</v>
      </c>
      <c r="C14" s="20">
        <v>27000</v>
      </c>
      <c r="D14" s="9">
        <v>2902.56</v>
      </c>
      <c r="E14" s="9">
        <v>4353.84</v>
      </c>
      <c r="F14" s="20">
        <v>27000</v>
      </c>
      <c r="G14" s="9">
        <v>19865.93</v>
      </c>
      <c r="H14" s="9">
        <v>25138.639999999999</v>
      </c>
      <c r="I14" s="9">
        <v>43762.58</v>
      </c>
      <c r="J14" s="9">
        <v>61393.21</v>
      </c>
      <c r="K14" s="9">
        <v>53942.39</v>
      </c>
      <c r="L14" s="6">
        <v>0</v>
      </c>
      <c r="M14" s="5"/>
    </row>
    <row r="15" spans="1:13" x14ac:dyDescent="0.2">
      <c r="A15" s="103" t="s">
        <v>831</v>
      </c>
      <c r="B15" s="3" t="s">
        <v>832</v>
      </c>
      <c r="C15" s="20">
        <v>10000</v>
      </c>
      <c r="D15" s="9">
        <v>10396</v>
      </c>
      <c r="E15" s="9">
        <v>15594</v>
      </c>
      <c r="F15" s="20">
        <v>10000</v>
      </c>
      <c r="G15" s="9">
        <v>11271.75</v>
      </c>
      <c r="H15" s="9">
        <v>21753.63</v>
      </c>
      <c r="I15" s="9">
        <v>21306.15</v>
      </c>
      <c r="J15" s="5"/>
      <c r="K15" s="5"/>
      <c r="L15" s="6">
        <v>0</v>
      </c>
      <c r="M15" s="5"/>
    </row>
    <row r="16" spans="1:13" x14ac:dyDescent="0.2">
      <c r="A16" s="103" t="s">
        <v>833</v>
      </c>
      <c r="B16" s="3" t="s">
        <v>834</v>
      </c>
      <c r="C16" s="20">
        <v>1000</v>
      </c>
      <c r="D16" s="5"/>
      <c r="E16" s="9"/>
      <c r="F16" s="20">
        <v>1000</v>
      </c>
      <c r="G16" s="5"/>
      <c r="H16" s="9">
        <v>12106.26</v>
      </c>
      <c r="I16" s="9">
        <v>13141.9</v>
      </c>
      <c r="J16" s="5"/>
      <c r="K16" s="5"/>
      <c r="L16" s="6">
        <v>0</v>
      </c>
      <c r="M16" s="5"/>
    </row>
    <row r="17" spans="1:13" x14ac:dyDescent="0.2">
      <c r="A17" s="103" t="s">
        <v>835</v>
      </c>
      <c r="B17" s="3" t="s">
        <v>836</v>
      </c>
      <c r="C17" s="20"/>
      <c r="D17" s="5"/>
      <c r="E17" s="9"/>
      <c r="F17" s="20">
        <v>4000</v>
      </c>
      <c r="G17" s="5"/>
      <c r="H17" s="9">
        <v>16910</v>
      </c>
      <c r="I17" s="9">
        <v>21603</v>
      </c>
      <c r="J17" s="9">
        <v>22392</v>
      </c>
      <c r="K17" s="9">
        <v>23000</v>
      </c>
      <c r="L17" s="6">
        <v>0</v>
      </c>
      <c r="M17" s="5"/>
    </row>
    <row r="18" spans="1:13" x14ac:dyDescent="0.2">
      <c r="A18" s="103" t="s">
        <v>837</v>
      </c>
      <c r="B18" s="3" t="s">
        <v>838</v>
      </c>
      <c r="C18" s="20"/>
      <c r="D18" s="5"/>
      <c r="E18" s="9"/>
      <c r="F18" s="20">
        <v>3000</v>
      </c>
      <c r="G18" s="5"/>
      <c r="H18" s="9">
        <v>8202</v>
      </c>
      <c r="I18" s="9">
        <v>14799</v>
      </c>
      <c r="J18" s="9">
        <v>12000</v>
      </c>
      <c r="K18" s="9">
        <v>22242</v>
      </c>
      <c r="L18" s="6">
        <v>0</v>
      </c>
      <c r="M18" s="5"/>
    </row>
    <row r="19" spans="1:13" x14ac:dyDescent="0.2">
      <c r="A19" s="103" t="s">
        <v>839</v>
      </c>
      <c r="B19" s="3" t="s">
        <v>840</v>
      </c>
      <c r="C19" s="20">
        <v>1200</v>
      </c>
      <c r="D19" s="9">
        <v>127.25</v>
      </c>
      <c r="E19" s="9">
        <v>190.875</v>
      </c>
      <c r="F19" s="20">
        <v>1200</v>
      </c>
      <c r="G19" s="9">
        <v>941.02</v>
      </c>
      <c r="H19" s="9">
        <v>1567.84</v>
      </c>
      <c r="I19" s="9">
        <v>918.56</v>
      </c>
      <c r="J19" s="9">
        <v>1562.44</v>
      </c>
      <c r="K19" s="9">
        <v>1469.85</v>
      </c>
      <c r="L19" s="6">
        <v>0</v>
      </c>
      <c r="M19" s="5"/>
    </row>
    <row r="20" spans="1:13" x14ac:dyDescent="0.2">
      <c r="A20" s="103" t="s">
        <v>841</v>
      </c>
      <c r="B20" s="3" t="s">
        <v>842</v>
      </c>
      <c r="C20" s="20">
        <v>400</v>
      </c>
      <c r="D20" s="9">
        <v>281.85000000000002</v>
      </c>
      <c r="E20" s="9">
        <v>422.77499999999998</v>
      </c>
      <c r="F20" s="20">
        <v>400</v>
      </c>
      <c r="G20" s="9">
        <v>43.34</v>
      </c>
      <c r="H20" s="9">
        <v>225.84</v>
      </c>
      <c r="I20" s="9">
        <v>301.25</v>
      </c>
      <c r="J20" s="9">
        <v>37.270000000000003</v>
      </c>
      <c r="K20" s="9">
        <v>575.19000000000005</v>
      </c>
      <c r="L20" s="6">
        <v>0</v>
      </c>
      <c r="M20" s="5"/>
    </row>
    <row r="21" spans="1:13" x14ac:dyDescent="0.2">
      <c r="A21" s="103" t="s">
        <v>843</v>
      </c>
      <c r="B21" s="3" t="s">
        <v>844</v>
      </c>
      <c r="C21" s="20">
        <v>300</v>
      </c>
      <c r="D21" s="5"/>
      <c r="E21" s="9"/>
      <c r="F21" s="20">
        <v>300</v>
      </c>
      <c r="G21" s="9">
        <v>41.65</v>
      </c>
      <c r="H21" s="5"/>
      <c r="I21" s="5"/>
      <c r="J21" s="9">
        <v>167.48</v>
      </c>
      <c r="K21" s="9">
        <v>292.67</v>
      </c>
      <c r="L21" s="6">
        <v>0</v>
      </c>
      <c r="M21" s="5"/>
    </row>
    <row r="22" spans="1:13" x14ac:dyDescent="0.2">
      <c r="A22" s="103" t="s">
        <v>845</v>
      </c>
      <c r="B22" s="3" t="s">
        <v>846</v>
      </c>
      <c r="C22" s="20">
        <v>155000</v>
      </c>
      <c r="D22" s="9">
        <v>103368.47</v>
      </c>
      <c r="E22" s="9">
        <v>155052.70499999999</v>
      </c>
      <c r="F22" s="20">
        <v>160000</v>
      </c>
      <c r="G22" s="9">
        <v>154125.89000000001</v>
      </c>
      <c r="H22" s="9">
        <v>146044.42000000001</v>
      </c>
      <c r="I22" s="9">
        <v>137910.67000000001</v>
      </c>
      <c r="J22" s="9">
        <v>132534.97</v>
      </c>
      <c r="K22" s="9">
        <v>130728.8</v>
      </c>
      <c r="L22" s="6">
        <v>0</v>
      </c>
      <c r="M22" s="5"/>
    </row>
    <row r="23" spans="1:13" x14ac:dyDescent="0.2">
      <c r="A23" s="103" t="s">
        <v>847</v>
      </c>
      <c r="B23" s="3" t="s">
        <v>848</v>
      </c>
      <c r="C23" s="20">
        <v>10600</v>
      </c>
      <c r="D23" s="9">
        <v>7076.21</v>
      </c>
      <c r="E23" s="9">
        <v>10614.315000000001</v>
      </c>
      <c r="F23" s="20">
        <v>11000</v>
      </c>
      <c r="G23" s="9">
        <v>11260.49</v>
      </c>
      <c r="H23" s="9">
        <v>11559.55</v>
      </c>
      <c r="I23" s="9">
        <v>10419.549999999999</v>
      </c>
      <c r="J23" s="9">
        <v>9849.56</v>
      </c>
      <c r="K23" s="9">
        <v>9208.23</v>
      </c>
      <c r="L23" s="6">
        <v>0</v>
      </c>
      <c r="M23" s="5"/>
    </row>
    <row r="24" spans="1:13" x14ac:dyDescent="0.2">
      <c r="A24" s="103" t="s">
        <v>849</v>
      </c>
      <c r="B24" s="3" t="s">
        <v>850</v>
      </c>
      <c r="C24" s="20">
        <v>5000</v>
      </c>
      <c r="D24" s="9">
        <v>1577.46</v>
      </c>
      <c r="E24" s="9">
        <v>2366.19</v>
      </c>
      <c r="F24" s="20">
        <v>6000</v>
      </c>
      <c r="G24" s="9">
        <v>4287.46</v>
      </c>
      <c r="H24" s="9">
        <v>4058.98</v>
      </c>
      <c r="I24" s="9">
        <v>3643.99</v>
      </c>
      <c r="J24" s="9">
        <v>2960.69</v>
      </c>
      <c r="K24" s="9">
        <v>2960.69</v>
      </c>
      <c r="L24" s="6">
        <v>0</v>
      </c>
      <c r="M24" s="5"/>
    </row>
    <row r="25" spans="1:13" x14ac:dyDescent="0.2">
      <c r="A25" s="103"/>
      <c r="B25" s="3"/>
      <c r="C25" s="60"/>
      <c r="D25" s="10"/>
      <c r="E25" s="10"/>
      <c r="F25" s="60"/>
      <c r="G25" s="10"/>
      <c r="H25" s="10"/>
      <c r="I25" s="10"/>
      <c r="J25" s="10"/>
      <c r="K25" s="10"/>
      <c r="L25" s="10"/>
      <c r="M25" s="10"/>
    </row>
    <row r="26" spans="1:13" x14ac:dyDescent="0.2">
      <c r="A26" s="103"/>
      <c r="B26" s="3" t="s">
        <v>32</v>
      </c>
      <c r="C26" s="20">
        <f>SUM(C9:C24)</f>
        <v>226200</v>
      </c>
      <c r="D26" s="9">
        <v>136136.78</v>
      </c>
      <c r="E26" s="9">
        <v>204205.17</v>
      </c>
      <c r="F26" s="20">
        <f>SUM(F9:F24)</f>
        <v>237980</v>
      </c>
      <c r="G26" s="9">
        <v>212993.89</v>
      </c>
      <c r="H26" s="9">
        <v>255835.54</v>
      </c>
      <c r="I26" s="9">
        <v>279923.26</v>
      </c>
      <c r="J26" s="9">
        <v>255405.11</v>
      </c>
      <c r="K26" s="9">
        <v>255525.01</v>
      </c>
      <c r="L26" s="6">
        <v>0</v>
      </c>
      <c r="M26" s="5"/>
    </row>
    <row r="27" spans="1:13" x14ac:dyDescent="0.2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 algorithmName="SHA-512" hashValue="1bQR/Jn5nrA4Q7DxpHG4XS+M8FVSG1Nfo1BknaCtttBSAb/enqQG1mQBxepneB2LmCAUS1PNSHVYDZXz1KLLSQ==" saltValue="4mZRmzY9gacoJpUZ22BCc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M48"/>
  <sheetViews>
    <sheetView workbookViewId="0">
      <selection activeCell="G24" sqref="G24"/>
    </sheetView>
  </sheetViews>
  <sheetFormatPr defaultColWidth="9" defaultRowHeight="12.75" x14ac:dyDescent="0.2"/>
  <cols>
    <col min="1" max="1" width="13.1640625" customWidth="1"/>
    <col min="2" max="2" width="38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851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s="12" customFormat="1" x14ac:dyDescent="0.2">
      <c r="A9" s="103" t="s">
        <v>852</v>
      </c>
      <c r="B9" s="40" t="s">
        <v>853</v>
      </c>
      <c r="C9" s="61">
        <v>100</v>
      </c>
      <c r="D9" s="40"/>
      <c r="E9" s="40"/>
      <c r="F9" s="61">
        <v>100</v>
      </c>
      <c r="G9" s="40"/>
      <c r="H9" s="40"/>
      <c r="I9" s="40"/>
      <c r="J9" s="40"/>
      <c r="K9" s="40"/>
      <c r="L9" s="40"/>
      <c r="M9" s="40"/>
    </row>
    <row r="10" spans="1:13" x14ac:dyDescent="0.2">
      <c r="A10" s="103" t="s">
        <v>854</v>
      </c>
      <c r="B10" s="3" t="s">
        <v>855</v>
      </c>
      <c r="C10" s="20">
        <v>120</v>
      </c>
      <c r="D10" s="9">
        <v>81.540000000000006</v>
      </c>
      <c r="E10" s="9">
        <v>122.31</v>
      </c>
      <c r="F10" s="20">
        <v>120</v>
      </c>
      <c r="G10" s="9">
        <v>170.86</v>
      </c>
      <c r="H10" s="9">
        <v>112.84</v>
      </c>
      <c r="I10" s="9">
        <v>131.04</v>
      </c>
      <c r="J10" s="9">
        <v>133.04</v>
      </c>
      <c r="K10" s="9">
        <v>113.2</v>
      </c>
      <c r="L10" s="6">
        <v>0</v>
      </c>
      <c r="M10" s="5"/>
    </row>
    <row r="11" spans="1:13" x14ac:dyDescent="0.2">
      <c r="A11" s="103" t="s">
        <v>856</v>
      </c>
      <c r="B11" s="3" t="s">
        <v>857</v>
      </c>
      <c r="C11" s="20">
        <v>1000</v>
      </c>
      <c r="D11" s="5"/>
      <c r="E11" s="9"/>
      <c r="F11" s="20">
        <v>1000</v>
      </c>
      <c r="G11" s="9">
        <v>-458.67</v>
      </c>
      <c r="H11" s="9">
        <v>920.89</v>
      </c>
      <c r="I11" s="9">
        <v>929.51</v>
      </c>
      <c r="J11" s="5"/>
      <c r="K11" s="5"/>
      <c r="L11" s="6">
        <v>0</v>
      </c>
      <c r="M11" s="5"/>
    </row>
    <row r="12" spans="1:13" x14ac:dyDescent="0.2">
      <c r="A12" s="103" t="s">
        <v>858</v>
      </c>
      <c r="B12" s="3" t="s">
        <v>859</v>
      </c>
      <c r="C12" s="20">
        <v>2200</v>
      </c>
      <c r="D12" s="5"/>
      <c r="E12" s="9"/>
      <c r="F12" s="20">
        <v>2200</v>
      </c>
      <c r="G12" s="9">
        <v>758.99</v>
      </c>
      <c r="H12" s="9">
        <v>1393.32</v>
      </c>
      <c r="I12" s="9">
        <v>1704.47</v>
      </c>
      <c r="J12" s="9">
        <v>987.94</v>
      </c>
      <c r="K12" s="9">
        <v>706.7</v>
      </c>
      <c r="L12" s="6">
        <v>0</v>
      </c>
      <c r="M12" s="5"/>
    </row>
    <row r="13" spans="1:13" x14ac:dyDescent="0.2">
      <c r="A13" s="103" t="s">
        <v>860</v>
      </c>
      <c r="B13" s="3" t="s">
        <v>861</v>
      </c>
      <c r="C13" s="20">
        <v>750</v>
      </c>
      <c r="D13" s="5"/>
      <c r="E13" s="9"/>
      <c r="F13" s="20">
        <v>750</v>
      </c>
      <c r="G13" s="9">
        <v>38.32</v>
      </c>
      <c r="H13" s="9">
        <v>519.72</v>
      </c>
      <c r="I13" s="9">
        <v>396.29</v>
      </c>
      <c r="J13" s="5"/>
      <c r="K13" s="5"/>
      <c r="L13" s="6">
        <v>0</v>
      </c>
      <c r="M13" s="5"/>
    </row>
    <row r="14" spans="1:13" x14ac:dyDescent="0.2">
      <c r="A14" s="103" t="s">
        <v>862</v>
      </c>
      <c r="B14" s="3" t="s">
        <v>863</v>
      </c>
      <c r="C14" s="20">
        <v>1900</v>
      </c>
      <c r="D14" s="9">
        <v>150</v>
      </c>
      <c r="E14" s="9">
        <v>225</v>
      </c>
      <c r="F14" s="20">
        <v>1900</v>
      </c>
      <c r="G14" s="9">
        <v>1119.26</v>
      </c>
      <c r="H14" s="9">
        <v>1932.82</v>
      </c>
      <c r="I14" s="9">
        <v>1857.2</v>
      </c>
      <c r="J14" s="9">
        <v>4612.9399999999996</v>
      </c>
      <c r="K14" s="9">
        <v>620.24</v>
      </c>
      <c r="L14" s="6">
        <v>0</v>
      </c>
      <c r="M14" s="5"/>
    </row>
    <row r="15" spans="1:13" x14ac:dyDescent="0.2">
      <c r="A15" s="103" t="s">
        <v>864</v>
      </c>
      <c r="B15" s="3" t="s">
        <v>865</v>
      </c>
      <c r="C15" s="20">
        <v>500</v>
      </c>
      <c r="D15" s="5"/>
      <c r="E15" s="9"/>
      <c r="F15" s="20">
        <v>500</v>
      </c>
      <c r="G15" s="9">
        <v>87.8</v>
      </c>
      <c r="H15" s="5"/>
      <c r="I15" s="9">
        <v>26.41</v>
      </c>
      <c r="J15" s="5"/>
      <c r="K15" s="5"/>
      <c r="L15" s="6">
        <v>0</v>
      </c>
      <c r="M15" s="5"/>
    </row>
    <row r="16" spans="1:13" x14ac:dyDescent="0.2">
      <c r="A16" s="103" t="s">
        <v>866</v>
      </c>
      <c r="B16" s="3" t="s">
        <v>867</v>
      </c>
      <c r="C16" s="20">
        <v>6500</v>
      </c>
      <c r="D16" s="9">
        <v>4210.6400000000003</v>
      </c>
      <c r="E16" s="9">
        <v>6315.96</v>
      </c>
      <c r="F16" s="20">
        <v>6500</v>
      </c>
      <c r="G16" s="9">
        <v>5816.15</v>
      </c>
      <c r="H16" s="9">
        <v>6198.93</v>
      </c>
      <c r="I16" s="9">
        <v>5438.91</v>
      </c>
      <c r="J16" s="9">
        <v>7149.92</v>
      </c>
      <c r="K16" s="9">
        <v>3610.36</v>
      </c>
      <c r="L16" s="6">
        <v>0</v>
      </c>
      <c r="M16" s="5"/>
    </row>
    <row r="17" spans="1:13" x14ac:dyDescent="0.2">
      <c r="A17" s="103" t="s">
        <v>868</v>
      </c>
      <c r="B17" s="3" t="s">
        <v>869</v>
      </c>
      <c r="C17" s="20">
        <v>400</v>
      </c>
      <c r="D17" s="9">
        <v>312.68</v>
      </c>
      <c r="E17" s="9">
        <v>469.02</v>
      </c>
      <c r="F17" s="20">
        <v>400</v>
      </c>
      <c r="G17" s="9">
        <v>366.14</v>
      </c>
      <c r="H17" s="9">
        <v>408.99</v>
      </c>
      <c r="I17" s="9">
        <v>343.63</v>
      </c>
      <c r="J17" s="9">
        <v>542.95000000000005</v>
      </c>
      <c r="K17" s="9">
        <v>233.81</v>
      </c>
      <c r="L17" s="6">
        <v>0</v>
      </c>
      <c r="M17" s="5"/>
    </row>
    <row r="18" spans="1:13" x14ac:dyDescent="0.2">
      <c r="A18" s="10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3"/>
      <c r="B19" s="3" t="s">
        <v>32</v>
      </c>
      <c r="C19" s="20">
        <f>SUM(C9:C17)</f>
        <v>13470</v>
      </c>
      <c r="D19" s="9">
        <v>4754.8599999999997</v>
      </c>
      <c r="E19" s="9">
        <v>7132.29</v>
      </c>
      <c r="F19" s="20">
        <f>SUM(F9:F18)</f>
        <v>13470</v>
      </c>
      <c r="G19" s="9">
        <v>7898.85</v>
      </c>
      <c r="H19" s="9">
        <v>11487.51</v>
      </c>
      <c r="I19" s="9">
        <v>10827.46</v>
      </c>
      <c r="J19" s="9">
        <v>13426.79</v>
      </c>
      <c r="K19" s="9">
        <v>5284.31</v>
      </c>
      <c r="L19" s="6">
        <v>0</v>
      </c>
      <c r="M19" s="5"/>
    </row>
    <row r="20" spans="1:13" x14ac:dyDescent="0.2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algorithmName="SHA-512" hashValue="rsc+C5tBpRXpV68hTvyq8TelRzW56nhLeT4oyMY6QKiTgGJiAwJbhORwvsxqvdrVFD2/UrY2O0uYmh57jeWcFA==" saltValue="rdeKNVUy5E6f+uDn2uwXlw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M51"/>
  <sheetViews>
    <sheetView workbookViewId="0">
      <selection activeCell="J35" sqref="J35"/>
    </sheetView>
  </sheetViews>
  <sheetFormatPr defaultColWidth="9" defaultRowHeight="12.75" x14ac:dyDescent="0.2"/>
  <cols>
    <col min="1" max="1" width="13.1640625" customWidth="1"/>
    <col min="2" max="2" width="30.3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4.1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870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871</v>
      </c>
      <c r="B9" s="3" t="s">
        <v>872</v>
      </c>
      <c r="C9" s="87">
        <v>-6000</v>
      </c>
      <c r="D9" s="5"/>
      <c r="E9" s="9"/>
      <c r="F9" s="9">
        <v>-6000</v>
      </c>
      <c r="G9" s="9">
        <v>-4647.6899999999996</v>
      </c>
      <c r="H9" s="9">
        <v>-2806.56</v>
      </c>
      <c r="I9" s="9">
        <v>-4826</v>
      </c>
      <c r="J9" s="9">
        <v>-3868.48</v>
      </c>
      <c r="K9" s="9">
        <v>-7620.6</v>
      </c>
      <c r="L9" s="6">
        <v>0</v>
      </c>
      <c r="M9" s="5"/>
    </row>
    <row r="10" spans="1:13" x14ac:dyDescent="0.2">
      <c r="A10" s="103" t="s">
        <v>873</v>
      </c>
      <c r="B10" s="3" t="s">
        <v>874</v>
      </c>
      <c r="C10" s="9">
        <v>-600</v>
      </c>
      <c r="D10" s="9"/>
      <c r="E10" s="9"/>
      <c r="F10" s="9">
        <v>-600</v>
      </c>
      <c r="G10" s="9">
        <v>-1135</v>
      </c>
      <c r="H10" s="9">
        <v>-2180</v>
      </c>
      <c r="I10" s="9">
        <v>-2680</v>
      </c>
      <c r="J10" s="9">
        <v>-410</v>
      </c>
      <c r="K10" s="9">
        <v>-1740</v>
      </c>
      <c r="L10" s="6">
        <v>0</v>
      </c>
      <c r="M10" s="5"/>
    </row>
    <row r="11" spans="1:13" x14ac:dyDescent="0.2">
      <c r="A11" s="103" t="s">
        <v>875</v>
      </c>
      <c r="B11" s="3" t="s">
        <v>876</v>
      </c>
      <c r="C11" s="9">
        <v>100</v>
      </c>
      <c r="D11" s="5"/>
      <c r="E11" s="9"/>
      <c r="F11" s="9">
        <v>100</v>
      </c>
      <c r="G11" s="5"/>
      <c r="H11" s="9">
        <v>52.82</v>
      </c>
      <c r="I11" s="5"/>
      <c r="J11" s="9">
        <v>56.55</v>
      </c>
      <c r="K11" s="5"/>
      <c r="L11" s="6">
        <v>0</v>
      </c>
      <c r="M11" s="5"/>
    </row>
    <row r="12" spans="1:13" x14ac:dyDescent="0.2">
      <c r="A12" s="103" t="s">
        <v>877</v>
      </c>
      <c r="B12" s="3" t="s">
        <v>878</v>
      </c>
      <c r="C12" s="9"/>
      <c r="D12" s="9">
        <v>317.7</v>
      </c>
      <c r="E12" s="9">
        <v>476.55</v>
      </c>
      <c r="F12" s="9"/>
      <c r="G12" s="9">
        <v>458.9</v>
      </c>
      <c r="H12" s="9">
        <v>423.6</v>
      </c>
      <c r="I12" s="9">
        <v>741.3</v>
      </c>
      <c r="J12" s="9">
        <v>847.2</v>
      </c>
      <c r="K12" s="9">
        <v>706</v>
      </c>
      <c r="L12" s="6">
        <v>0</v>
      </c>
      <c r="M12" s="5"/>
    </row>
    <row r="13" spans="1:13" x14ac:dyDescent="0.2">
      <c r="A13" s="103" t="s">
        <v>879</v>
      </c>
      <c r="B13" s="3" t="s">
        <v>880</v>
      </c>
      <c r="C13" s="9">
        <v>3500</v>
      </c>
      <c r="D13" s="5"/>
      <c r="E13" s="9"/>
      <c r="F13" s="9">
        <v>4000</v>
      </c>
      <c r="G13" s="9">
        <v>936.04</v>
      </c>
      <c r="H13" s="9">
        <v>4817.83</v>
      </c>
      <c r="I13" s="9">
        <v>2455.27</v>
      </c>
      <c r="J13" s="9">
        <v>6380.62</v>
      </c>
      <c r="K13" s="9">
        <v>21759.02</v>
      </c>
      <c r="L13" s="6">
        <v>0</v>
      </c>
      <c r="M13" s="5"/>
    </row>
    <row r="14" spans="1:13" x14ac:dyDescent="0.2">
      <c r="A14" s="103" t="s">
        <v>881</v>
      </c>
      <c r="B14" s="91" t="s">
        <v>882</v>
      </c>
      <c r="C14" s="87">
        <v>6000</v>
      </c>
      <c r="D14" s="5"/>
      <c r="E14" s="9"/>
      <c r="F14" s="9">
        <v>6000</v>
      </c>
      <c r="G14" s="9">
        <v>2470.9299999999998</v>
      </c>
      <c r="H14" s="9">
        <v>9896.15</v>
      </c>
      <c r="I14" s="9">
        <v>12911.38</v>
      </c>
      <c r="J14" s="9">
        <v>7618.41</v>
      </c>
      <c r="K14" s="5"/>
      <c r="L14" s="6">
        <v>0</v>
      </c>
      <c r="M14" s="5"/>
    </row>
    <row r="15" spans="1:13" x14ac:dyDescent="0.2">
      <c r="A15" s="103" t="s">
        <v>883</v>
      </c>
      <c r="B15" s="3" t="s">
        <v>884</v>
      </c>
      <c r="C15" s="9">
        <v>2500</v>
      </c>
      <c r="D15" s="9">
        <v>370</v>
      </c>
      <c r="E15" s="9">
        <v>555</v>
      </c>
      <c r="F15" s="9">
        <v>2500</v>
      </c>
      <c r="G15" s="9">
        <v>1153.1500000000001</v>
      </c>
      <c r="H15" s="9">
        <v>3519.71</v>
      </c>
      <c r="I15" s="9">
        <v>2954.5</v>
      </c>
      <c r="J15" s="9">
        <v>1668.38</v>
      </c>
      <c r="K15" s="9">
        <v>1983.6</v>
      </c>
      <c r="L15" s="6">
        <v>0</v>
      </c>
      <c r="M15" s="5"/>
    </row>
    <row r="16" spans="1:13" s="40" customFormat="1" x14ac:dyDescent="0.2">
      <c r="A16" s="103"/>
      <c r="B16" s="3" t="s">
        <v>885</v>
      </c>
      <c r="C16" s="54">
        <v>500</v>
      </c>
      <c r="D16" s="9"/>
      <c r="E16" s="9"/>
      <c r="F16" s="9"/>
      <c r="G16" s="9"/>
      <c r="H16" s="9"/>
      <c r="I16" s="9"/>
      <c r="J16" s="9"/>
      <c r="K16" s="9"/>
      <c r="L16" s="6"/>
      <c r="M16" s="5" t="s">
        <v>886</v>
      </c>
    </row>
    <row r="17" spans="1:13" x14ac:dyDescent="0.2">
      <c r="A17" s="103" t="s">
        <v>887</v>
      </c>
      <c r="B17" s="3" t="s">
        <v>888</v>
      </c>
      <c r="C17" s="9">
        <v>750</v>
      </c>
      <c r="D17" s="5"/>
      <c r="E17" s="9"/>
      <c r="F17" s="9">
        <v>750</v>
      </c>
      <c r="G17" s="9">
        <v>93.37</v>
      </c>
      <c r="H17" s="9">
        <v>389.16</v>
      </c>
      <c r="I17" s="9">
        <v>131.59</v>
      </c>
      <c r="J17" s="9">
        <v>430.49</v>
      </c>
      <c r="K17" s="9">
        <v>605.70000000000005</v>
      </c>
      <c r="L17" s="6">
        <v>0</v>
      </c>
      <c r="M17" s="5"/>
    </row>
    <row r="18" spans="1:13" x14ac:dyDescent="0.2">
      <c r="A18" s="103" t="s">
        <v>889</v>
      </c>
      <c r="B18" s="3" t="s">
        <v>890</v>
      </c>
      <c r="C18" s="81">
        <v>15500</v>
      </c>
      <c r="D18" s="9">
        <v>10757.87</v>
      </c>
      <c r="E18" s="9">
        <v>16136.805</v>
      </c>
      <c r="F18" s="9">
        <v>19700</v>
      </c>
      <c r="G18" s="9">
        <v>20171.830000000002</v>
      </c>
      <c r="H18" s="9">
        <v>22181.48</v>
      </c>
      <c r="I18" s="9">
        <v>20027.689999999999</v>
      </c>
      <c r="J18" s="9">
        <v>13362.75</v>
      </c>
      <c r="K18" s="9">
        <v>14330.61</v>
      </c>
      <c r="L18" s="6">
        <v>0</v>
      </c>
      <c r="M18" s="5" t="s">
        <v>526</v>
      </c>
    </row>
    <row r="19" spans="1:13" x14ac:dyDescent="0.2">
      <c r="A19" s="103" t="s">
        <v>891</v>
      </c>
      <c r="B19" s="3" t="s">
        <v>892</v>
      </c>
      <c r="C19" s="62">
        <v>1700</v>
      </c>
      <c r="D19" s="9">
        <v>926.9</v>
      </c>
      <c r="E19" s="9">
        <v>1390.35</v>
      </c>
      <c r="F19" s="9">
        <v>1700</v>
      </c>
      <c r="G19" s="9">
        <v>1466.98</v>
      </c>
      <c r="H19" s="9">
        <v>1648.67</v>
      </c>
      <c r="I19" s="9">
        <v>1449.44</v>
      </c>
      <c r="J19" s="9">
        <v>835.86</v>
      </c>
      <c r="K19" s="9">
        <v>989.69</v>
      </c>
      <c r="L19" s="6">
        <v>0</v>
      </c>
      <c r="M19" s="5"/>
    </row>
    <row r="20" spans="1:13" x14ac:dyDescent="0.2">
      <c r="A20" s="103" t="s">
        <v>893</v>
      </c>
      <c r="B20" s="3" t="s">
        <v>894</v>
      </c>
      <c r="C20" s="9">
        <v>1200</v>
      </c>
      <c r="D20" s="9">
        <v>783.18</v>
      </c>
      <c r="E20" s="9">
        <v>1174.77</v>
      </c>
      <c r="F20" s="9">
        <v>1200</v>
      </c>
      <c r="G20" s="9">
        <v>1174.77</v>
      </c>
      <c r="H20" s="9">
        <v>1174.77</v>
      </c>
      <c r="I20" s="9">
        <v>1174.77</v>
      </c>
      <c r="J20" s="9">
        <v>1446.63</v>
      </c>
      <c r="K20" s="9">
        <v>851.8</v>
      </c>
      <c r="L20" s="6">
        <v>0</v>
      </c>
      <c r="M20" s="5"/>
    </row>
    <row r="21" spans="1:13" x14ac:dyDescent="0.2">
      <c r="A21" s="103"/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3"/>
      <c r="B22" s="3" t="s">
        <v>32</v>
      </c>
      <c r="C22" s="9">
        <f>SUM(C9:C20)</f>
        <v>25150</v>
      </c>
      <c r="D22" s="9">
        <v>13155.65</v>
      </c>
      <c r="E22" s="9">
        <v>19733.474999999999</v>
      </c>
      <c r="F22" s="9">
        <f>SUM(F9:F20)</f>
        <v>29350</v>
      </c>
      <c r="G22" s="9">
        <v>22143.279999999999</v>
      </c>
      <c r="H22" s="9">
        <v>39117.629999999997</v>
      </c>
      <c r="I22" s="9">
        <v>34339.94</v>
      </c>
      <c r="J22" s="9">
        <v>28371.13</v>
      </c>
      <c r="K22" s="9">
        <v>31865.82</v>
      </c>
      <c r="L22" s="6">
        <v>0</v>
      </c>
      <c r="M22" s="5"/>
    </row>
    <row r="23" spans="1:13" x14ac:dyDescent="0.2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sheetProtection algorithmName="SHA-512" hashValue="pnqnokcGqSy7uE7T9VVlTMaIY0n1tQ/YAhXAxvAAcZ/YryjqyFr5/vrQmt/TLLr2HYixr6TAWakpLRR9tbHqMw==" saltValue="BLwUTN9lgxNVsGGhlRbG+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07C4-2C4A-42C6-B058-B8BF71B17599}">
  <dimension ref="A1:M8"/>
  <sheetViews>
    <sheetView workbookViewId="0">
      <selection activeCell="D12" sqref="D12"/>
    </sheetView>
  </sheetViews>
  <sheetFormatPr defaultColWidth="9" defaultRowHeight="12.75" x14ac:dyDescent="0.2"/>
  <cols>
    <col min="3" max="3" width="14.6640625" customWidth="1"/>
    <col min="4" max="5" width="11.83203125" bestFit="1" customWidth="1"/>
    <col min="6" max="6" width="12" customWidth="1"/>
    <col min="7" max="10" width="11.83203125" bestFit="1" customWidth="1"/>
    <col min="11" max="11" width="10.83203125" bestFit="1" customWidth="1"/>
    <col min="12" max="12" width="11.33203125" bestFit="1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4" t="s">
        <v>108</v>
      </c>
      <c r="G5" s="1" t="s">
        <v>11</v>
      </c>
      <c r="H5" s="1" t="s">
        <v>12</v>
      </c>
      <c r="I5" s="1" t="s">
        <v>13</v>
      </c>
      <c r="J5" s="2" t="s">
        <v>14</v>
      </c>
      <c r="K5" s="2" t="s">
        <v>15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103" t="s">
        <v>111</v>
      </c>
      <c r="B7" s="3" t="s">
        <v>112</v>
      </c>
      <c r="C7" s="4">
        <f>'UNION MARKET-A'!C28+CHATIME!C12+'UNDERGROUND-A'!C57+'1280-A'!C61+'SHORTSTOP-A'!C11+'SWELL-A'!C11</f>
        <v>76923.822599999985</v>
      </c>
      <c r="D7" s="4">
        <v>276364.13799999998</v>
      </c>
      <c r="E7" s="4">
        <v>414546.20699999999</v>
      </c>
      <c r="F7" s="46">
        <v>21447.523562500013</v>
      </c>
      <c r="G7" s="4">
        <v>337878.09</v>
      </c>
      <c r="H7" s="4">
        <v>379558.48</v>
      </c>
      <c r="I7" s="4">
        <v>230040.58</v>
      </c>
      <c r="J7" s="4">
        <v>419714.57</v>
      </c>
      <c r="K7" s="4">
        <v>37526.76</v>
      </c>
      <c r="L7" s="6">
        <v>0</v>
      </c>
      <c r="M7" s="4"/>
    </row>
    <row r="8" spans="1:13" x14ac:dyDescent="0.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</sheetData>
  <sheetProtection algorithmName="SHA-512" hashValue="pOmwPUAOQrH43M5oskuhUwxL5EPSe4Xilgqt+wjwUeYif/VX69ZiMByhmOKkWJaBWisPfvCgcECgHKR0sqbAag==" saltValue="uvILMKuP6dvD96mGU2RnpQ==" spinCount="100000" sheet="1" objects="1" scenarios="1"/>
  <mergeCells count="3">
    <mergeCell ref="A1:M1"/>
    <mergeCell ref="A2:M2"/>
    <mergeCell ref="A3:M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M51"/>
  <sheetViews>
    <sheetView workbookViewId="0">
      <selection activeCell="N14" sqref="N14"/>
    </sheetView>
  </sheetViews>
  <sheetFormatPr defaultColWidth="9" defaultRowHeight="12.75" x14ac:dyDescent="0.2"/>
  <cols>
    <col min="1" max="1" width="13.1640625" customWidth="1"/>
    <col min="2" max="2" width="30.8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3.332031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895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896</v>
      </c>
      <c r="B9" s="3" t="s">
        <v>897</v>
      </c>
      <c r="C9" s="20"/>
      <c r="D9" s="9">
        <v>42</v>
      </c>
      <c r="E9" s="9">
        <v>63</v>
      </c>
      <c r="F9" s="20"/>
      <c r="G9" s="9">
        <v>-865.8</v>
      </c>
      <c r="H9" s="9">
        <v>-242</v>
      </c>
      <c r="I9" s="9">
        <v>-307</v>
      </c>
      <c r="J9" s="9">
        <v>-1840.55</v>
      </c>
      <c r="K9" s="9">
        <v>-494.38</v>
      </c>
      <c r="L9" s="6">
        <v>0</v>
      </c>
      <c r="M9" s="5"/>
    </row>
    <row r="10" spans="1:13" x14ac:dyDescent="0.2">
      <c r="A10" s="103" t="s">
        <v>898</v>
      </c>
      <c r="B10" s="3" t="s">
        <v>899</v>
      </c>
      <c r="C10" s="20"/>
      <c r="D10" s="5"/>
      <c r="E10" s="9"/>
      <c r="F10" s="20"/>
      <c r="G10" s="9">
        <v>-1703.4</v>
      </c>
      <c r="H10" s="5"/>
      <c r="I10" s="5"/>
      <c r="J10" s="5"/>
      <c r="K10" s="5"/>
      <c r="L10" s="6">
        <v>0</v>
      </c>
      <c r="M10" s="5"/>
    </row>
    <row r="11" spans="1:13" x14ac:dyDescent="0.2">
      <c r="A11" s="103" t="s">
        <v>900</v>
      </c>
      <c r="B11" s="3" t="s">
        <v>901</v>
      </c>
      <c r="C11" s="20"/>
      <c r="D11" s="5"/>
      <c r="E11" s="9"/>
      <c r="F11" s="20"/>
      <c r="G11" s="5"/>
      <c r="H11" s="9">
        <v>-84</v>
      </c>
      <c r="I11" s="5"/>
      <c r="J11" s="9">
        <v>1944.48</v>
      </c>
      <c r="K11" s="9">
        <v>-5243.01</v>
      </c>
      <c r="L11" s="6">
        <v>0</v>
      </c>
      <c r="M11" s="5"/>
    </row>
    <row r="12" spans="1:13" x14ac:dyDescent="0.2">
      <c r="A12" s="103" t="s">
        <v>902</v>
      </c>
      <c r="B12" s="3" t="s">
        <v>903</v>
      </c>
      <c r="C12" s="20">
        <v>100</v>
      </c>
      <c r="D12" s="9">
        <v>24.59</v>
      </c>
      <c r="E12" s="9">
        <v>36.884999999999998</v>
      </c>
      <c r="F12" s="20">
        <v>100</v>
      </c>
      <c r="G12" s="9">
        <v>495.98</v>
      </c>
      <c r="H12" s="9">
        <v>47.51</v>
      </c>
      <c r="I12" s="5"/>
      <c r="J12" s="5"/>
      <c r="K12" s="9">
        <v>10.220000000000001</v>
      </c>
      <c r="L12" s="6">
        <v>0</v>
      </c>
      <c r="M12" s="5"/>
    </row>
    <row r="13" spans="1:13" x14ac:dyDescent="0.2">
      <c r="A13" s="103" t="s">
        <v>904</v>
      </c>
      <c r="B13" s="3" t="s">
        <v>905</v>
      </c>
      <c r="C13" s="20">
        <v>200</v>
      </c>
      <c r="D13" s="9">
        <v>317.7</v>
      </c>
      <c r="E13" s="9">
        <v>476.55</v>
      </c>
      <c r="F13" s="20">
        <v>200</v>
      </c>
      <c r="G13" s="9">
        <v>458.9</v>
      </c>
      <c r="H13" s="9">
        <v>445.5</v>
      </c>
      <c r="I13" s="9">
        <v>237.3</v>
      </c>
      <c r="J13" s="9">
        <v>123.8</v>
      </c>
      <c r="K13" s="9">
        <v>94.3</v>
      </c>
      <c r="L13" s="6">
        <v>0</v>
      </c>
      <c r="M13" s="5"/>
    </row>
    <row r="14" spans="1:13" x14ac:dyDescent="0.2">
      <c r="A14" s="103" t="s">
        <v>906</v>
      </c>
      <c r="B14" s="3" t="s">
        <v>907</v>
      </c>
      <c r="C14" s="20">
        <v>2300</v>
      </c>
      <c r="D14" s="9">
        <v>150</v>
      </c>
      <c r="E14" s="9">
        <v>225</v>
      </c>
      <c r="F14" s="20">
        <v>2300</v>
      </c>
      <c r="G14" s="9">
        <v>1680.35</v>
      </c>
      <c r="H14" s="9">
        <v>2358.7399999999998</v>
      </c>
      <c r="I14" s="9">
        <v>1793.66</v>
      </c>
      <c r="J14" s="9">
        <v>2817.23</v>
      </c>
      <c r="K14" s="9">
        <v>4312.2</v>
      </c>
      <c r="L14" s="6">
        <v>0</v>
      </c>
      <c r="M14" s="5"/>
    </row>
    <row r="15" spans="1:13" x14ac:dyDescent="0.2">
      <c r="A15" s="103" t="s">
        <v>908</v>
      </c>
      <c r="B15" s="3" t="s">
        <v>909</v>
      </c>
      <c r="C15" s="20">
        <v>750</v>
      </c>
      <c r="D15" s="5"/>
      <c r="E15" s="9"/>
      <c r="F15" s="20">
        <v>750</v>
      </c>
      <c r="G15" s="9">
        <v>230.16</v>
      </c>
      <c r="H15" s="9">
        <v>348.08</v>
      </c>
      <c r="I15" s="9">
        <v>216.58</v>
      </c>
      <c r="J15" s="9">
        <v>155.02000000000001</v>
      </c>
      <c r="K15" s="9">
        <v>368.81</v>
      </c>
      <c r="L15" s="6">
        <v>0</v>
      </c>
      <c r="M15" s="5"/>
    </row>
    <row r="16" spans="1:13" x14ac:dyDescent="0.2">
      <c r="A16" s="103" t="s">
        <v>910</v>
      </c>
      <c r="B16" s="3" t="s">
        <v>911</v>
      </c>
      <c r="C16" s="20">
        <v>2300</v>
      </c>
      <c r="D16" s="9">
        <v>1384.64</v>
      </c>
      <c r="E16" s="9">
        <v>2076.96</v>
      </c>
      <c r="F16" s="20">
        <v>2300</v>
      </c>
      <c r="G16" s="9">
        <v>2036.73</v>
      </c>
      <c r="H16" s="9">
        <v>3110.51</v>
      </c>
      <c r="I16" s="9">
        <v>1270.22</v>
      </c>
      <c r="J16" s="9">
        <v>1519.7</v>
      </c>
      <c r="K16" s="9">
        <v>2552.96</v>
      </c>
      <c r="L16" s="6">
        <v>0</v>
      </c>
      <c r="M16" s="5"/>
    </row>
    <row r="17" spans="1:13" x14ac:dyDescent="0.2">
      <c r="A17" s="103" t="s">
        <v>912</v>
      </c>
      <c r="B17" s="3" t="s">
        <v>913</v>
      </c>
      <c r="C17" s="20">
        <v>1000</v>
      </c>
      <c r="D17" s="5"/>
      <c r="E17" s="9"/>
      <c r="F17" s="20">
        <v>1000</v>
      </c>
      <c r="G17" s="9">
        <v>726.87</v>
      </c>
      <c r="H17" s="9">
        <v>540.66</v>
      </c>
      <c r="I17" s="9">
        <v>361.16</v>
      </c>
      <c r="J17" s="5"/>
      <c r="K17" s="9">
        <v>268.81</v>
      </c>
      <c r="L17" s="6">
        <v>0</v>
      </c>
      <c r="M17" s="5"/>
    </row>
    <row r="18" spans="1:13" x14ac:dyDescent="0.2">
      <c r="A18" s="103" t="s">
        <v>914</v>
      </c>
      <c r="B18" s="3" t="s">
        <v>915</v>
      </c>
      <c r="C18" s="92">
        <v>14200</v>
      </c>
      <c r="D18" s="9">
        <v>11055.17</v>
      </c>
      <c r="E18" s="9">
        <v>16582.755000000001</v>
      </c>
      <c r="F18" s="20">
        <v>18000</v>
      </c>
      <c r="G18" s="9">
        <v>16699.62</v>
      </c>
      <c r="H18" s="9">
        <v>21423.119999999999</v>
      </c>
      <c r="I18" s="9">
        <v>16334</v>
      </c>
      <c r="J18" s="9">
        <v>15973.99</v>
      </c>
      <c r="K18" s="9">
        <v>16016.15</v>
      </c>
      <c r="L18" s="6">
        <v>0</v>
      </c>
      <c r="M18" s="5" t="s">
        <v>916</v>
      </c>
    </row>
    <row r="19" spans="1:13" x14ac:dyDescent="0.2">
      <c r="A19" s="103" t="s">
        <v>917</v>
      </c>
      <c r="B19" s="3" t="s">
        <v>918</v>
      </c>
      <c r="C19" s="92">
        <v>1100</v>
      </c>
      <c r="D19" s="9">
        <v>870.83</v>
      </c>
      <c r="E19" s="9">
        <v>1306.2449999999999</v>
      </c>
      <c r="F19" s="20">
        <v>1700</v>
      </c>
      <c r="G19" s="9">
        <v>1204.1300000000001</v>
      </c>
      <c r="H19" s="9">
        <v>1622.72</v>
      </c>
      <c r="I19" s="9">
        <v>1146.67</v>
      </c>
      <c r="J19" s="9">
        <v>1096.26</v>
      </c>
      <c r="K19" s="9">
        <v>1176.23</v>
      </c>
      <c r="L19" s="6">
        <v>0</v>
      </c>
      <c r="M19" s="5"/>
    </row>
    <row r="20" spans="1:13" x14ac:dyDescent="0.2">
      <c r="A20" s="103" t="s">
        <v>919</v>
      </c>
      <c r="B20" s="3" t="s">
        <v>920</v>
      </c>
      <c r="C20" s="20">
        <v>75</v>
      </c>
      <c r="D20" s="9">
        <v>82.68</v>
      </c>
      <c r="E20" s="9">
        <v>124.02</v>
      </c>
      <c r="F20" s="20">
        <v>75</v>
      </c>
      <c r="G20" s="9">
        <v>49.81</v>
      </c>
      <c r="H20" s="9">
        <v>70.41</v>
      </c>
      <c r="I20" s="9">
        <v>49.42</v>
      </c>
      <c r="J20" s="9">
        <v>54.21</v>
      </c>
      <c r="K20" s="9">
        <v>37.46</v>
      </c>
      <c r="L20" s="6">
        <v>0</v>
      </c>
      <c r="M20" s="5"/>
    </row>
    <row r="21" spans="1:13" x14ac:dyDescent="0.2">
      <c r="A21" s="103"/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3"/>
      <c r="B22" s="3" t="s">
        <v>32</v>
      </c>
      <c r="C22" s="20">
        <f>SUM(C9:C20)</f>
        <v>22025</v>
      </c>
      <c r="D22" s="9">
        <v>13927.61</v>
      </c>
      <c r="E22" s="9">
        <v>20891.415000000001</v>
      </c>
      <c r="F22" s="20">
        <f>SUM(F9:F20)</f>
        <v>26425</v>
      </c>
      <c r="G22" s="9">
        <v>21013.35</v>
      </c>
      <c r="H22" s="9">
        <v>29641.25</v>
      </c>
      <c r="I22" s="9">
        <v>21102.01</v>
      </c>
      <c r="J22" s="9">
        <v>21873.54</v>
      </c>
      <c r="K22" s="9">
        <v>19100.45</v>
      </c>
      <c r="L22" s="6">
        <v>0</v>
      </c>
      <c r="M22" s="5"/>
    </row>
    <row r="23" spans="1:13" x14ac:dyDescent="0.2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sheetProtection algorithmName="SHA-512" hashValue="Hprz47T0FMFTi6X7nzbNPMDrnt8nXUqI7cCx6zlJwY48EYgBMMvlbPWKnZgeujtI4TBXS1jbJwtBS9c+l4C3ag==" saltValue="7jBxbsvCtZDQBGNQshgaAg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M48"/>
  <sheetViews>
    <sheetView workbookViewId="0">
      <selection activeCell="C20" sqref="C20"/>
    </sheetView>
  </sheetViews>
  <sheetFormatPr defaultColWidth="9" defaultRowHeight="12.75" x14ac:dyDescent="0.2"/>
  <cols>
    <col min="1" max="1" width="13.1640625" customWidth="1"/>
    <col min="2" max="2" width="30.8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921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922</v>
      </c>
      <c r="B9" s="3" t="s">
        <v>923</v>
      </c>
      <c r="C9" s="9">
        <v>-10000</v>
      </c>
      <c r="D9" s="5"/>
      <c r="E9" s="9"/>
      <c r="F9" s="9">
        <v>-10000</v>
      </c>
      <c r="G9" s="9"/>
      <c r="H9" s="9">
        <v>-7903.99</v>
      </c>
      <c r="I9" s="9">
        <v>-1612.18</v>
      </c>
      <c r="J9" s="5"/>
      <c r="K9" s="5"/>
      <c r="L9" s="6">
        <v>0</v>
      </c>
      <c r="M9" s="5"/>
    </row>
    <row r="10" spans="1:13" x14ac:dyDescent="0.2">
      <c r="A10" s="103" t="s">
        <v>924</v>
      </c>
      <c r="B10" s="3" t="s">
        <v>925</v>
      </c>
      <c r="C10" s="9">
        <v>140</v>
      </c>
      <c r="D10" s="9">
        <v>81.540000000000006</v>
      </c>
      <c r="E10" s="9">
        <v>122.31</v>
      </c>
      <c r="F10" s="9">
        <v>140</v>
      </c>
      <c r="G10" s="9">
        <v>170.86</v>
      </c>
      <c r="H10" s="9">
        <v>114.08</v>
      </c>
      <c r="I10" s="9">
        <v>138.47999999999999</v>
      </c>
      <c r="J10" s="9">
        <v>137.43</v>
      </c>
      <c r="K10" s="9">
        <v>113.3</v>
      </c>
      <c r="L10" s="6">
        <v>0</v>
      </c>
      <c r="M10" s="5"/>
    </row>
    <row r="11" spans="1:13" x14ac:dyDescent="0.2">
      <c r="A11" s="103" t="s">
        <v>926</v>
      </c>
      <c r="B11" s="3" t="s">
        <v>927</v>
      </c>
      <c r="C11" s="9">
        <v>2500</v>
      </c>
      <c r="D11" s="5"/>
      <c r="E11" s="9"/>
      <c r="F11" s="9">
        <v>2500</v>
      </c>
      <c r="G11" s="9">
        <v>1753.8</v>
      </c>
      <c r="H11" s="9">
        <v>2621.95</v>
      </c>
      <c r="I11" s="9">
        <v>1001.96</v>
      </c>
      <c r="J11" s="9">
        <v>5394.82</v>
      </c>
      <c r="K11" s="9">
        <v>1271.69</v>
      </c>
      <c r="L11" s="6">
        <v>0</v>
      </c>
      <c r="M11" s="5"/>
    </row>
    <row r="12" spans="1:13" x14ac:dyDescent="0.2">
      <c r="A12" s="103" t="s">
        <v>928</v>
      </c>
      <c r="B12" s="3" t="s">
        <v>929</v>
      </c>
      <c r="C12" s="9">
        <v>1000</v>
      </c>
      <c r="D12" s="5"/>
      <c r="E12" s="9"/>
      <c r="F12" s="9">
        <v>1000</v>
      </c>
      <c r="G12" s="9">
        <v>49.42</v>
      </c>
      <c r="H12" s="9">
        <v>806.79</v>
      </c>
      <c r="I12" s="9">
        <v>1694</v>
      </c>
      <c r="J12" s="5"/>
      <c r="K12" s="5"/>
      <c r="L12" s="6">
        <v>0</v>
      </c>
      <c r="M12" s="5"/>
    </row>
    <row r="13" spans="1:13" x14ac:dyDescent="0.2">
      <c r="A13" s="103" t="s">
        <v>930</v>
      </c>
      <c r="B13" s="3" t="s">
        <v>931</v>
      </c>
      <c r="C13" s="9">
        <v>150</v>
      </c>
      <c r="D13" s="5"/>
      <c r="E13" s="9"/>
      <c r="F13" s="9">
        <v>150</v>
      </c>
      <c r="G13" s="9">
        <v>15.25</v>
      </c>
      <c r="H13" s="5"/>
      <c r="I13" s="9">
        <v>80.78</v>
      </c>
      <c r="J13" s="5"/>
      <c r="K13" s="9">
        <v>32.51</v>
      </c>
      <c r="L13" s="6">
        <v>0</v>
      </c>
      <c r="M13" s="5"/>
    </row>
    <row r="14" spans="1:13" x14ac:dyDescent="0.2">
      <c r="A14" s="103" t="s">
        <v>932</v>
      </c>
      <c r="B14" s="3" t="s">
        <v>933</v>
      </c>
      <c r="C14" s="9">
        <v>750</v>
      </c>
      <c r="D14" s="5"/>
      <c r="E14" s="9"/>
      <c r="F14" s="9">
        <v>750</v>
      </c>
      <c r="G14" s="9">
        <v>86.51</v>
      </c>
      <c r="H14" s="9">
        <v>585.02</v>
      </c>
      <c r="I14" s="9">
        <v>100</v>
      </c>
      <c r="J14" s="5"/>
      <c r="K14" s="9">
        <v>81.3</v>
      </c>
      <c r="L14" s="6">
        <v>0</v>
      </c>
      <c r="M14" s="5"/>
    </row>
    <row r="15" spans="1:13" x14ac:dyDescent="0.2">
      <c r="A15" s="103" t="s">
        <v>934</v>
      </c>
      <c r="B15" s="3" t="s">
        <v>935</v>
      </c>
      <c r="C15" s="9">
        <v>1700</v>
      </c>
      <c r="D15" s="9">
        <v>590</v>
      </c>
      <c r="E15" s="9">
        <v>885</v>
      </c>
      <c r="F15" s="9">
        <v>1700</v>
      </c>
      <c r="G15" s="9">
        <v>861.85</v>
      </c>
      <c r="H15" s="9">
        <v>1928.4</v>
      </c>
      <c r="I15" s="9">
        <v>829</v>
      </c>
      <c r="J15" s="9">
        <v>717</v>
      </c>
      <c r="K15" s="9">
        <v>372.52</v>
      </c>
      <c r="L15" s="6">
        <v>0</v>
      </c>
      <c r="M15" s="5"/>
    </row>
    <row r="16" spans="1:13" x14ac:dyDescent="0.2">
      <c r="A16" s="103" t="s">
        <v>936</v>
      </c>
      <c r="B16" s="3" t="s">
        <v>937</v>
      </c>
      <c r="C16" s="9">
        <v>5300</v>
      </c>
      <c r="D16" s="9">
        <v>3542.5</v>
      </c>
      <c r="E16" s="9">
        <v>5313.75</v>
      </c>
      <c r="F16" s="9">
        <v>5300</v>
      </c>
      <c r="G16" s="9">
        <v>5912.66</v>
      </c>
      <c r="H16" s="9">
        <v>6479.99</v>
      </c>
      <c r="I16" s="9">
        <v>4819.28</v>
      </c>
      <c r="J16" s="9">
        <v>3729.35</v>
      </c>
      <c r="K16" s="5"/>
      <c r="L16" s="6">
        <v>0</v>
      </c>
      <c r="M16" s="5"/>
    </row>
    <row r="17" spans="1:13" x14ac:dyDescent="0.2">
      <c r="A17" s="103" t="s">
        <v>938</v>
      </c>
      <c r="B17" s="3" t="s">
        <v>939</v>
      </c>
      <c r="C17" s="9">
        <v>400</v>
      </c>
      <c r="D17" s="9">
        <v>291.95999999999998</v>
      </c>
      <c r="E17" s="9">
        <v>437.94</v>
      </c>
      <c r="F17" s="9">
        <v>400</v>
      </c>
      <c r="G17" s="9">
        <v>428.5</v>
      </c>
      <c r="H17" s="9">
        <v>471.36</v>
      </c>
      <c r="I17" s="9">
        <v>393.33</v>
      </c>
      <c r="J17" s="9">
        <v>250.2</v>
      </c>
      <c r="K17" s="5"/>
      <c r="L17" s="6">
        <v>0</v>
      </c>
      <c r="M17" s="5"/>
    </row>
    <row r="18" spans="1:13" x14ac:dyDescent="0.2">
      <c r="A18" s="10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3"/>
      <c r="B19" s="3" t="s">
        <v>32</v>
      </c>
      <c r="C19" s="9">
        <f>SUM(C9:C17)</f>
        <v>1940</v>
      </c>
      <c r="D19" s="9">
        <v>4506</v>
      </c>
      <c r="E19" s="9">
        <v>6759</v>
      </c>
      <c r="F19" s="9">
        <f>SUM(F9:F17)</f>
        <v>1940</v>
      </c>
      <c r="G19" s="9">
        <v>9278.85</v>
      </c>
      <c r="H19" s="9">
        <v>5103.6000000000004</v>
      </c>
      <c r="I19" s="9">
        <v>7444.65</v>
      </c>
      <c r="J19" s="9">
        <v>10229.299999999999</v>
      </c>
      <c r="K19" s="9">
        <v>1871.32</v>
      </c>
      <c r="L19" s="6">
        <v>0</v>
      </c>
      <c r="M19" s="5"/>
    </row>
    <row r="20" spans="1:13" x14ac:dyDescent="0.2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algorithmName="SHA-512" hashValue="SkKgjKQXsPIRZaVT4BpdyQUMXqyr3LWp89MTAlz9DeRlSpacOrTP+gH6dKqP+S64VcQ8kDthoLRcUfZ/Kmlgqg==" saltValue="KeB09c32MJhEnw9rxaB8D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1F3F-0B73-4F83-A835-F85073116406}">
  <dimension ref="A1:M7"/>
  <sheetViews>
    <sheetView workbookViewId="0">
      <selection activeCell="C8" sqref="C8"/>
    </sheetView>
  </sheetViews>
  <sheetFormatPr defaultColWidth="9" defaultRowHeight="12.75" x14ac:dyDescent="0.2"/>
  <cols>
    <col min="3" max="3" width="12.33203125" customWidth="1"/>
    <col min="4" max="4" width="14.1640625" customWidth="1"/>
    <col min="5" max="5" width="12" customWidth="1"/>
    <col min="6" max="6" width="12.33203125" customWidth="1"/>
    <col min="7" max="7" width="11.6640625" customWidth="1"/>
    <col min="8" max="8" width="12.33203125" customWidth="1"/>
    <col min="9" max="9" width="11.6640625" customWidth="1"/>
    <col min="10" max="10" width="13.83203125" customWidth="1"/>
    <col min="11" max="11" width="11.6640625" customWidth="1"/>
    <col min="13" max="13" width="18.332031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940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02" t="s">
        <v>108</v>
      </c>
      <c r="G5" s="1" t="s">
        <v>11</v>
      </c>
      <c r="H5" s="1" t="s">
        <v>12</v>
      </c>
      <c r="I5" s="1" t="s">
        <v>13</v>
      </c>
      <c r="J5" s="2" t="s">
        <v>14</v>
      </c>
      <c r="K5" s="2" t="s">
        <v>15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103" t="s">
        <v>111</v>
      </c>
      <c r="B7" s="3" t="s">
        <v>112</v>
      </c>
      <c r="C7" s="4">
        <f>'COMPASS-A'!C50+'OMBUDS-A'!C20+'CAMPUS EVENTS-A'!C67+'SILHOUETTE-A'!C33</f>
        <v>489324</v>
      </c>
      <c r="D7" s="4">
        <v>339209.79</v>
      </c>
      <c r="E7" s="4">
        <v>508814.685</v>
      </c>
      <c r="F7" s="9">
        <v>596970</v>
      </c>
      <c r="G7" s="4">
        <v>635162.62</v>
      </c>
      <c r="H7" s="4">
        <v>919885.80799999996</v>
      </c>
      <c r="I7" s="4">
        <v>904793.5</v>
      </c>
      <c r="J7" s="4">
        <v>778145.49</v>
      </c>
      <c r="K7" s="4">
        <v>894557.26</v>
      </c>
      <c r="L7" s="6">
        <v>0</v>
      </c>
      <c r="M7" s="4"/>
    </row>
  </sheetData>
  <sheetProtection algorithmName="SHA-512" hashValue="19EoP9E1t86TZlbDofE04lA6FOZbRuxaX12ehV2tLghmmZDYLcBAEA9hilA9qj3Nfgt0EWDONtTJD+Y5Fp4ddg==" saltValue="zqX6GBUdEDYibsEBxztHfw==" spinCount="100000" sheet="1" objects="1" scenarios="1"/>
  <mergeCells count="3">
    <mergeCell ref="A1:M1"/>
    <mergeCell ref="A2:M2"/>
    <mergeCell ref="A3:M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M79"/>
  <sheetViews>
    <sheetView topLeftCell="A13" workbookViewId="0">
      <selection activeCell="B15" sqref="B15"/>
    </sheetView>
  </sheetViews>
  <sheetFormatPr defaultColWidth="9" defaultRowHeight="12.75" x14ac:dyDescent="0.2"/>
  <cols>
    <col min="1" max="1" width="13.1640625" customWidth="1"/>
    <col min="2" max="2" width="39.33203125" bestFit="1" customWidth="1"/>
    <col min="3" max="3" width="12.6640625" customWidth="1"/>
    <col min="4" max="4" width="10.1640625" bestFit="1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941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942</v>
      </c>
      <c r="B9" s="3" t="s">
        <v>943</v>
      </c>
      <c r="C9" s="9">
        <v>0</v>
      </c>
      <c r="D9" s="5"/>
      <c r="E9" s="9"/>
      <c r="F9" s="9">
        <v>-1000</v>
      </c>
      <c r="G9" s="9">
        <v>-20405.55</v>
      </c>
      <c r="H9" s="9">
        <v>-42807.6</v>
      </c>
      <c r="I9" s="9">
        <v>-51633.599999999999</v>
      </c>
      <c r="J9" s="9">
        <v>-76662.8</v>
      </c>
      <c r="K9" s="9">
        <v>-84723.3</v>
      </c>
      <c r="L9" s="6">
        <v>0</v>
      </c>
      <c r="M9" s="5"/>
    </row>
    <row r="10" spans="1:13" x14ac:dyDescent="0.2">
      <c r="A10" s="103" t="s">
        <v>944</v>
      </c>
      <c r="B10" s="3" t="s">
        <v>945</v>
      </c>
      <c r="C10" s="9">
        <f t="shared" ref="C10:C15" si="0">F10</f>
        <v>0</v>
      </c>
      <c r="D10" s="5"/>
      <c r="E10" s="9"/>
      <c r="F10" s="9">
        <v>0</v>
      </c>
      <c r="G10" s="9">
        <v>-300868.34999999998</v>
      </c>
      <c r="H10" s="9">
        <v>-262647.96999999997</v>
      </c>
      <c r="I10" s="5"/>
      <c r="J10" s="5"/>
      <c r="K10" s="5"/>
      <c r="L10" s="6">
        <v>0</v>
      </c>
      <c r="M10" s="5"/>
    </row>
    <row r="11" spans="1:13" x14ac:dyDescent="0.2">
      <c r="A11" s="103" t="s">
        <v>946</v>
      </c>
      <c r="B11" s="3" t="s">
        <v>947</v>
      </c>
      <c r="C11" s="9">
        <f t="shared" si="0"/>
        <v>0</v>
      </c>
      <c r="D11" s="5"/>
      <c r="E11" s="9"/>
      <c r="F11" s="9">
        <v>0</v>
      </c>
      <c r="G11" s="9">
        <v>-7150.78</v>
      </c>
      <c r="H11" s="9">
        <v>-5774.03</v>
      </c>
      <c r="I11" s="9">
        <v>-4384.8500000000004</v>
      </c>
      <c r="J11" s="9">
        <v>-7073.66</v>
      </c>
      <c r="K11" s="9">
        <v>-7925.54</v>
      </c>
      <c r="L11" s="6">
        <v>0</v>
      </c>
      <c r="M11" s="5"/>
    </row>
    <row r="12" spans="1:13" x14ac:dyDescent="0.2">
      <c r="A12" s="103" t="s">
        <v>948</v>
      </c>
      <c r="B12" s="3" t="s">
        <v>949</v>
      </c>
      <c r="C12" s="9">
        <f t="shared" si="0"/>
        <v>0</v>
      </c>
      <c r="D12" s="5"/>
      <c r="E12" s="9"/>
      <c r="F12" s="9">
        <v>0</v>
      </c>
      <c r="G12" s="9">
        <v>-12856.45</v>
      </c>
      <c r="H12" s="9">
        <v>-4480.2</v>
      </c>
      <c r="I12" s="9">
        <v>-1439.92</v>
      </c>
      <c r="J12" s="9">
        <v>-850</v>
      </c>
      <c r="K12" s="9">
        <v>-2229.9499999999998</v>
      </c>
      <c r="L12" s="6">
        <v>0</v>
      </c>
      <c r="M12" s="5"/>
    </row>
    <row r="13" spans="1:13" x14ac:dyDescent="0.2">
      <c r="A13" s="103" t="s">
        <v>950</v>
      </c>
      <c r="B13" s="3" t="s">
        <v>951</v>
      </c>
      <c r="C13" s="9">
        <f t="shared" si="0"/>
        <v>0</v>
      </c>
      <c r="D13" s="5"/>
      <c r="E13" s="9"/>
      <c r="F13" s="9">
        <v>0</v>
      </c>
      <c r="G13" s="9">
        <v>-1441.16</v>
      </c>
      <c r="H13" s="9">
        <v>-4173.68</v>
      </c>
      <c r="I13" s="9">
        <v>-4506.92</v>
      </c>
      <c r="J13" s="9">
        <v>-7933.36</v>
      </c>
      <c r="K13" s="9">
        <v>-18483.77</v>
      </c>
      <c r="L13" s="6">
        <v>0</v>
      </c>
      <c r="M13" s="5"/>
    </row>
    <row r="14" spans="1:13" x14ac:dyDescent="0.2">
      <c r="A14" s="103" t="s">
        <v>952</v>
      </c>
      <c r="B14" s="3" t="s">
        <v>953</v>
      </c>
      <c r="C14" s="9">
        <f t="shared" si="0"/>
        <v>0</v>
      </c>
      <c r="D14" s="5"/>
      <c r="E14" s="9"/>
      <c r="F14" s="9">
        <v>0</v>
      </c>
      <c r="G14" s="9"/>
      <c r="H14" s="9">
        <v>-452376.22</v>
      </c>
      <c r="I14" s="9">
        <v>-1158756.8600000001</v>
      </c>
      <c r="J14" s="9">
        <v>-1424917.52</v>
      </c>
      <c r="K14" s="9">
        <v>-1601060.31</v>
      </c>
      <c r="L14" s="6">
        <v>0</v>
      </c>
      <c r="M14" s="5"/>
    </row>
    <row r="15" spans="1:13" x14ac:dyDescent="0.2">
      <c r="A15" s="103" t="s">
        <v>954</v>
      </c>
      <c r="B15" s="3" t="s">
        <v>955</v>
      </c>
      <c r="C15" s="9">
        <f t="shared" si="0"/>
        <v>0</v>
      </c>
      <c r="D15" s="5"/>
      <c r="E15" s="9"/>
      <c r="F15" s="9">
        <v>0</v>
      </c>
      <c r="G15" s="9">
        <v>-366.38</v>
      </c>
      <c r="H15" s="9">
        <v>-1117.8599999999999</v>
      </c>
      <c r="I15" s="9">
        <v>-2976.42</v>
      </c>
      <c r="J15" s="9">
        <v>-3144.28</v>
      </c>
      <c r="K15" s="9">
        <v>-9138.39</v>
      </c>
      <c r="L15" s="6">
        <v>0</v>
      </c>
      <c r="M15" s="5"/>
    </row>
    <row r="16" spans="1:13" x14ac:dyDescent="0.2">
      <c r="A16" s="103" t="s">
        <v>956</v>
      </c>
      <c r="B16" s="3" t="s">
        <v>957</v>
      </c>
      <c r="C16" s="9">
        <v>0</v>
      </c>
      <c r="D16" s="5"/>
      <c r="E16" s="9"/>
      <c r="F16" s="9">
        <v>-500</v>
      </c>
      <c r="G16" s="9">
        <v>-2664.67</v>
      </c>
      <c r="H16" s="9">
        <v>-35209.85</v>
      </c>
      <c r="I16" s="9">
        <v>-82792.41</v>
      </c>
      <c r="J16" s="9">
        <v>-107293</v>
      </c>
      <c r="K16" s="9">
        <v>-119049.95</v>
      </c>
      <c r="L16" s="6">
        <v>0</v>
      </c>
      <c r="M16" s="5"/>
    </row>
    <row r="17" spans="1:13" x14ac:dyDescent="0.2">
      <c r="A17" s="103" t="s">
        <v>958</v>
      </c>
      <c r="B17" s="3" t="s">
        <v>959</v>
      </c>
      <c r="C17" s="9">
        <f>F17</f>
        <v>0</v>
      </c>
      <c r="D17" s="5"/>
      <c r="E17" s="9"/>
      <c r="F17" s="9">
        <v>0</v>
      </c>
      <c r="G17" s="9">
        <v>-185</v>
      </c>
      <c r="H17" s="9">
        <v>-147.5</v>
      </c>
      <c r="I17" s="9">
        <v>-307.5</v>
      </c>
      <c r="J17" s="9">
        <v>-60</v>
      </c>
      <c r="K17" s="9">
        <v>-640</v>
      </c>
      <c r="L17" s="6">
        <v>0</v>
      </c>
      <c r="M17" s="5"/>
    </row>
    <row r="18" spans="1:13" x14ac:dyDescent="0.2">
      <c r="A18" s="103" t="s">
        <v>960</v>
      </c>
      <c r="B18" s="3" t="s">
        <v>961</v>
      </c>
      <c r="C18" s="9">
        <v>0</v>
      </c>
      <c r="D18" s="5"/>
      <c r="E18" s="9"/>
      <c r="F18" s="9">
        <v>100</v>
      </c>
      <c r="G18" s="9">
        <v>-5418.71</v>
      </c>
      <c r="H18" s="5"/>
      <c r="I18" s="5"/>
      <c r="J18" s="5"/>
      <c r="K18" s="5"/>
      <c r="L18" s="6">
        <v>0</v>
      </c>
      <c r="M18" s="5"/>
    </row>
    <row r="19" spans="1:13" x14ac:dyDescent="0.2">
      <c r="A19" s="103" t="s">
        <v>962</v>
      </c>
      <c r="B19" s="3" t="s">
        <v>963</v>
      </c>
      <c r="C19" s="9">
        <v>-60000</v>
      </c>
      <c r="D19" s="5"/>
      <c r="E19" s="9"/>
      <c r="F19" s="9">
        <v>0</v>
      </c>
      <c r="G19" s="9">
        <v>-30192.13</v>
      </c>
      <c r="H19" s="9">
        <v>-65858.8</v>
      </c>
      <c r="I19" s="9">
        <v>-31568.42</v>
      </c>
      <c r="J19" s="9">
        <v>-16634.75</v>
      </c>
      <c r="K19" s="5"/>
      <c r="L19" s="6">
        <v>0</v>
      </c>
      <c r="M19" s="5"/>
    </row>
    <row r="20" spans="1:13" x14ac:dyDescent="0.2">
      <c r="A20" s="103" t="s">
        <v>964</v>
      </c>
      <c r="B20" s="3" t="s">
        <v>965</v>
      </c>
      <c r="C20" s="9">
        <f t="shared" ref="C20:C31" si="1">F20</f>
        <v>0</v>
      </c>
      <c r="D20" s="5"/>
      <c r="E20" s="9"/>
      <c r="F20" s="9">
        <v>0</v>
      </c>
      <c r="G20" s="9">
        <v>-4478.58</v>
      </c>
      <c r="H20" s="9">
        <v>-5236.49</v>
      </c>
      <c r="I20" s="9">
        <v>-4779.46</v>
      </c>
      <c r="J20" s="9">
        <v>-3874.95</v>
      </c>
      <c r="K20" s="9">
        <v>-4613.76</v>
      </c>
      <c r="L20" s="6">
        <v>0</v>
      </c>
      <c r="M20" s="5"/>
    </row>
    <row r="21" spans="1:13" x14ac:dyDescent="0.2">
      <c r="A21" s="103" t="s">
        <v>966</v>
      </c>
      <c r="B21" s="3" t="s">
        <v>967</v>
      </c>
      <c r="C21" s="9">
        <f t="shared" si="1"/>
        <v>0</v>
      </c>
      <c r="D21" s="5"/>
      <c r="E21" s="9"/>
      <c r="F21" s="9">
        <v>0</v>
      </c>
      <c r="G21" s="9">
        <v>-39098.33</v>
      </c>
      <c r="H21" s="9">
        <v>-101763.76</v>
      </c>
      <c r="I21" s="9">
        <v>-94508.03</v>
      </c>
      <c r="J21" s="9">
        <v>-214858.01</v>
      </c>
      <c r="K21" s="9">
        <v>-219541.76000000001</v>
      </c>
      <c r="L21" s="6">
        <v>0</v>
      </c>
      <c r="M21" s="5"/>
    </row>
    <row r="22" spans="1:13" x14ac:dyDescent="0.2">
      <c r="A22" s="103" t="s">
        <v>968</v>
      </c>
      <c r="B22" s="3" t="s">
        <v>969</v>
      </c>
      <c r="C22" s="9">
        <f t="shared" si="1"/>
        <v>0</v>
      </c>
      <c r="D22" s="5"/>
      <c r="E22" s="9"/>
      <c r="F22" s="9">
        <v>0</v>
      </c>
      <c r="G22" s="9">
        <v>-25.61</v>
      </c>
      <c r="H22" s="9">
        <v>-3436.32</v>
      </c>
      <c r="I22" s="9">
        <v>-8706.61</v>
      </c>
      <c r="J22" s="9">
        <v>-10287.18</v>
      </c>
      <c r="K22" s="9">
        <v>-11010.1</v>
      </c>
      <c r="L22" s="6">
        <v>0</v>
      </c>
      <c r="M22" s="5"/>
    </row>
    <row r="23" spans="1:13" x14ac:dyDescent="0.2">
      <c r="A23" s="103" t="s">
        <v>970</v>
      </c>
      <c r="B23" s="3" t="s">
        <v>971</v>
      </c>
      <c r="C23" s="9">
        <f t="shared" si="1"/>
        <v>0</v>
      </c>
      <c r="D23" s="5"/>
      <c r="E23" s="9"/>
      <c r="F23" s="9">
        <v>0</v>
      </c>
      <c r="G23" s="9">
        <v>-6000</v>
      </c>
      <c r="H23" s="9">
        <v>-7143</v>
      </c>
      <c r="I23" s="9">
        <v>-14019</v>
      </c>
      <c r="J23" s="9">
        <v>-6000</v>
      </c>
      <c r="K23" s="5"/>
      <c r="L23" s="6">
        <v>0</v>
      </c>
      <c r="M23" s="5"/>
    </row>
    <row r="24" spans="1:13" x14ac:dyDescent="0.2">
      <c r="A24" s="103" t="s">
        <v>972</v>
      </c>
      <c r="B24" s="3" t="s">
        <v>973</v>
      </c>
      <c r="C24" s="9">
        <f t="shared" si="1"/>
        <v>0</v>
      </c>
      <c r="D24" s="5"/>
      <c r="E24" s="9"/>
      <c r="F24" s="9">
        <v>0</v>
      </c>
      <c r="G24" s="9">
        <v>8130.52</v>
      </c>
      <c r="H24" s="9">
        <v>46692.44</v>
      </c>
      <c r="I24" s="9">
        <v>56344.69</v>
      </c>
      <c r="J24" s="9">
        <v>75591.5</v>
      </c>
      <c r="K24" s="9">
        <v>84711.72</v>
      </c>
      <c r="L24" s="6">
        <v>0</v>
      </c>
      <c r="M24" s="5"/>
    </row>
    <row r="25" spans="1:13" x14ac:dyDescent="0.2">
      <c r="A25" s="103" t="s">
        <v>974</v>
      </c>
      <c r="B25" s="3" t="s">
        <v>975</v>
      </c>
      <c r="C25" s="9">
        <f t="shared" si="1"/>
        <v>0</v>
      </c>
      <c r="D25" s="5"/>
      <c r="E25" s="9"/>
      <c r="F25" s="9">
        <v>0</v>
      </c>
      <c r="G25" s="9">
        <v>282983.18</v>
      </c>
      <c r="H25" s="9">
        <v>267934.94</v>
      </c>
      <c r="I25" s="5"/>
      <c r="J25" s="5"/>
      <c r="K25" s="5"/>
      <c r="L25" s="6">
        <v>0</v>
      </c>
      <c r="M25" s="5"/>
    </row>
    <row r="26" spans="1:13" x14ac:dyDescent="0.2">
      <c r="A26" s="103" t="s">
        <v>976</v>
      </c>
      <c r="B26" s="3" t="s">
        <v>977</v>
      </c>
      <c r="C26" s="9">
        <f t="shared" si="1"/>
        <v>0</v>
      </c>
      <c r="D26" s="5"/>
      <c r="E26" s="9"/>
      <c r="F26" s="9">
        <v>0</v>
      </c>
      <c r="G26" s="9">
        <v>12866.05</v>
      </c>
      <c r="H26" s="9">
        <v>4520.92</v>
      </c>
      <c r="I26" s="9">
        <v>1584.61</v>
      </c>
      <c r="J26" s="9">
        <v>943.88</v>
      </c>
      <c r="K26" s="9">
        <v>2351.3000000000002</v>
      </c>
      <c r="L26" s="6">
        <v>0</v>
      </c>
      <c r="M26" s="5"/>
    </row>
    <row r="27" spans="1:13" x14ac:dyDescent="0.2">
      <c r="A27" s="103" t="s">
        <v>978</v>
      </c>
      <c r="B27" s="3" t="s">
        <v>979</v>
      </c>
      <c r="C27" s="9">
        <f t="shared" si="1"/>
        <v>0</v>
      </c>
      <c r="D27" s="5"/>
      <c r="E27" s="9"/>
      <c r="F27" s="9">
        <v>0</v>
      </c>
      <c r="G27" s="9">
        <v>1559.83</v>
      </c>
      <c r="H27" s="9">
        <v>4151.25</v>
      </c>
      <c r="I27" s="9">
        <v>4446.63</v>
      </c>
      <c r="J27" s="9">
        <v>7866.45</v>
      </c>
      <c r="K27" s="9">
        <v>18433.77</v>
      </c>
      <c r="L27" s="6">
        <v>0</v>
      </c>
      <c r="M27" s="5"/>
    </row>
    <row r="28" spans="1:13" x14ac:dyDescent="0.2">
      <c r="A28" s="103" t="s">
        <v>980</v>
      </c>
      <c r="B28" s="3" t="s">
        <v>981</v>
      </c>
      <c r="C28" s="9">
        <f t="shared" si="1"/>
        <v>0</v>
      </c>
      <c r="D28" s="5"/>
      <c r="E28" s="9"/>
      <c r="F28" s="9">
        <v>0</v>
      </c>
      <c r="G28" s="5"/>
      <c r="H28" s="9">
        <v>453417.22</v>
      </c>
      <c r="I28" s="9">
        <v>1158763.1100000001</v>
      </c>
      <c r="J28" s="9">
        <v>1424929.51</v>
      </c>
      <c r="K28" s="9">
        <v>1600774.05</v>
      </c>
      <c r="L28" s="6">
        <v>0</v>
      </c>
      <c r="M28" s="5"/>
    </row>
    <row r="29" spans="1:13" x14ac:dyDescent="0.2">
      <c r="A29" s="103" t="s">
        <v>982</v>
      </c>
      <c r="B29" s="3" t="s">
        <v>983</v>
      </c>
      <c r="C29" s="9">
        <f t="shared" si="1"/>
        <v>0</v>
      </c>
      <c r="D29" s="5"/>
      <c r="E29" s="9"/>
      <c r="F29" s="9">
        <v>0</v>
      </c>
      <c r="G29" s="9">
        <v>347.47</v>
      </c>
      <c r="H29" s="9">
        <v>1134.81</v>
      </c>
      <c r="I29" s="9">
        <v>3012.61</v>
      </c>
      <c r="J29" s="9">
        <v>3114.91</v>
      </c>
      <c r="K29" s="9">
        <v>9136.1299999999992</v>
      </c>
      <c r="L29" s="6">
        <v>0</v>
      </c>
      <c r="M29" s="5"/>
    </row>
    <row r="30" spans="1:13" x14ac:dyDescent="0.2">
      <c r="A30" s="103" t="s">
        <v>984</v>
      </c>
      <c r="B30" s="3" t="s">
        <v>985</v>
      </c>
      <c r="C30" s="9">
        <f t="shared" si="1"/>
        <v>0</v>
      </c>
      <c r="D30" s="5"/>
      <c r="E30" s="9"/>
      <c r="F30" s="9">
        <v>0</v>
      </c>
      <c r="G30" s="9">
        <v>6315</v>
      </c>
      <c r="H30" s="9">
        <v>1761.13</v>
      </c>
      <c r="I30" s="9">
        <v>130.35</v>
      </c>
      <c r="J30" s="9">
        <v>1615.41</v>
      </c>
      <c r="K30" s="5"/>
      <c r="L30" s="6">
        <v>0</v>
      </c>
      <c r="M30" s="5"/>
    </row>
    <row r="31" spans="1:13" x14ac:dyDescent="0.2">
      <c r="A31" s="103" t="s">
        <v>986</v>
      </c>
      <c r="B31" s="3" t="s">
        <v>987</v>
      </c>
      <c r="C31" s="9">
        <f t="shared" si="1"/>
        <v>150</v>
      </c>
      <c r="D31" s="5"/>
      <c r="E31" s="9"/>
      <c r="F31" s="9">
        <v>150</v>
      </c>
      <c r="G31" s="9">
        <v>453.19</v>
      </c>
      <c r="H31" s="9">
        <v>260.7</v>
      </c>
      <c r="I31" s="9">
        <v>1315.09</v>
      </c>
      <c r="J31" s="9">
        <v>1622.88</v>
      </c>
      <c r="K31" s="9">
        <v>1454.18</v>
      </c>
      <c r="L31" s="6">
        <v>0</v>
      </c>
      <c r="M31" s="5"/>
    </row>
    <row r="32" spans="1:13" x14ac:dyDescent="0.2">
      <c r="A32" s="103" t="s">
        <v>988</v>
      </c>
      <c r="B32" s="3" t="s">
        <v>989</v>
      </c>
      <c r="C32" s="9">
        <v>300</v>
      </c>
      <c r="D32" s="9">
        <v>953.1</v>
      </c>
      <c r="E32" s="9">
        <v>1429.65</v>
      </c>
      <c r="F32" s="9">
        <v>400</v>
      </c>
      <c r="G32" s="9">
        <v>1585.97</v>
      </c>
      <c r="H32" s="9">
        <v>1704</v>
      </c>
      <c r="I32" s="9">
        <v>1661</v>
      </c>
      <c r="J32" s="9">
        <v>1694</v>
      </c>
      <c r="K32" s="9">
        <v>1401.65</v>
      </c>
      <c r="L32" s="6">
        <v>0</v>
      </c>
      <c r="M32" s="5"/>
    </row>
    <row r="33" spans="1:13" x14ac:dyDescent="0.2">
      <c r="A33" s="103" t="s">
        <v>990</v>
      </c>
      <c r="B33" s="3" t="s">
        <v>991</v>
      </c>
      <c r="C33" s="9">
        <f>F33</f>
        <v>60</v>
      </c>
      <c r="D33" s="5"/>
      <c r="E33" s="9"/>
      <c r="F33" s="9">
        <v>60</v>
      </c>
      <c r="G33" s="9">
        <v>16.95</v>
      </c>
      <c r="H33" s="9">
        <v>63.51</v>
      </c>
      <c r="I33" s="9">
        <v>319.92</v>
      </c>
      <c r="J33" s="9">
        <v>87.84</v>
      </c>
      <c r="K33" s="9">
        <v>44.87</v>
      </c>
      <c r="L33" s="6">
        <v>0</v>
      </c>
      <c r="M33" s="5"/>
    </row>
    <row r="34" spans="1:13" x14ac:dyDescent="0.2">
      <c r="A34" s="103" t="s">
        <v>992</v>
      </c>
      <c r="B34" s="3" t="s">
        <v>993</v>
      </c>
      <c r="C34" s="9">
        <f>F34</f>
        <v>300</v>
      </c>
      <c r="D34" s="9">
        <v>1201.06</v>
      </c>
      <c r="E34" s="9">
        <v>1801.59</v>
      </c>
      <c r="F34" s="9">
        <v>300</v>
      </c>
      <c r="G34" s="5"/>
      <c r="H34" s="9">
        <v>135</v>
      </c>
      <c r="I34" s="9">
        <v>804.03</v>
      </c>
      <c r="J34" s="9">
        <v>1023.15</v>
      </c>
      <c r="K34" s="9">
        <v>423.07</v>
      </c>
      <c r="L34" s="6">
        <v>0</v>
      </c>
      <c r="M34" s="5"/>
    </row>
    <row r="35" spans="1:13" x14ac:dyDescent="0.2">
      <c r="A35" s="103" t="s">
        <v>994</v>
      </c>
      <c r="B35" s="3" t="s">
        <v>995</v>
      </c>
      <c r="C35" s="9">
        <f>F35</f>
        <v>0</v>
      </c>
      <c r="D35" s="5"/>
      <c r="E35" s="9"/>
      <c r="F35" s="9">
        <v>0</v>
      </c>
      <c r="G35" s="9">
        <v>-23.06</v>
      </c>
      <c r="H35" s="5"/>
      <c r="I35" s="9">
        <v>101.85</v>
      </c>
      <c r="J35" s="5"/>
      <c r="K35" s="5"/>
      <c r="L35" s="6">
        <v>0</v>
      </c>
      <c r="M35" s="5"/>
    </row>
    <row r="36" spans="1:13" x14ac:dyDescent="0.2">
      <c r="A36" s="103" t="s">
        <v>996</v>
      </c>
      <c r="B36" s="3" t="s">
        <v>997</v>
      </c>
      <c r="C36" s="9">
        <f>F36</f>
        <v>0</v>
      </c>
      <c r="D36" s="5"/>
      <c r="E36" s="9"/>
      <c r="F36" s="9">
        <v>0</v>
      </c>
      <c r="G36" s="9">
        <v>36660.17</v>
      </c>
      <c r="H36" s="9">
        <v>87896.38</v>
      </c>
      <c r="I36" s="9">
        <v>91372.74</v>
      </c>
      <c r="J36" s="9">
        <v>211318.81</v>
      </c>
      <c r="K36" s="9">
        <v>218484.76</v>
      </c>
      <c r="L36" s="6">
        <v>0</v>
      </c>
      <c r="M36" s="5"/>
    </row>
    <row r="37" spans="1:13" x14ac:dyDescent="0.2">
      <c r="A37" s="103" t="s">
        <v>998</v>
      </c>
      <c r="B37" s="3" t="s">
        <v>999</v>
      </c>
      <c r="C37" s="9">
        <f>F37</f>
        <v>0</v>
      </c>
      <c r="D37" s="9">
        <v>-66.37</v>
      </c>
      <c r="E37" s="9">
        <v>-99.555000000000007</v>
      </c>
      <c r="F37" s="9">
        <v>0</v>
      </c>
      <c r="G37" s="9">
        <v>445.64</v>
      </c>
      <c r="H37" s="9">
        <v>317.62</v>
      </c>
      <c r="I37" s="9">
        <v>620.41</v>
      </c>
      <c r="J37" s="9">
        <v>328.36</v>
      </c>
      <c r="K37" s="9">
        <v>817.69</v>
      </c>
      <c r="L37" s="6">
        <v>0</v>
      </c>
      <c r="M37" s="5"/>
    </row>
    <row r="38" spans="1:13" x14ac:dyDescent="0.2">
      <c r="A38" s="103" t="s">
        <v>1000</v>
      </c>
      <c r="B38" s="3" t="s">
        <v>1001</v>
      </c>
      <c r="C38" s="9">
        <v>0</v>
      </c>
      <c r="D38" s="5"/>
      <c r="E38" s="9"/>
      <c r="F38" s="9">
        <v>250</v>
      </c>
      <c r="G38" s="9">
        <v>128.86000000000001</v>
      </c>
      <c r="H38" s="9">
        <v>353.51</v>
      </c>
      <c r="I38" s="9">
        <v>356.46</v>
      </c>
      <c r="J38" s="9">
        <v>464.18</v>
      </c>
      <c r="K38" s="9">
        <v>391.35</v>
      </c>
      <c r="L38" s="6">
        <v>0</v>
      </c>
      <c r="M38" s="5"/>
    </row>
    <row r="39" spans="1:13" x14ac:dyDescent="0.2">
      <c r="A39" s="103" t="s">
        <v>1002</v>
      </c>
      <c r="B39" s="3" t="s">
        <v>1003</v>
      </c>
      <c r="C39" s="9">
        <v>0</v>
      </c>
      <c r="D39" s="5"/>
      <c r="E39" s="9"/>
      <c r="F39" s="9">
        <v>500</v>
      </c>
      <c r="G39" s="9">
        <v>285</v>
      </c>
      <c r="H39" s="9">
        <v>2074.19</v>
      </c>
      <c r="I39" s="9">
        <v>2206.9499999999998</v>
      </c>
      <c r="J39" s="9">
        <v>2585.02</v>
      </c>
      <c r="K39" s="9">
        <v>4036.72</v>
      </c>
      <c r="L39" s="6">
        <v>0</v>
      </c>
      <c r="M39" s="5"/>
    </row>
    <row r="40" spans="1:13" x14ac:dyDescent="0.2">
      <c r="A40" s="103" t="s">
        <v>1004</v>
      </c>
      <c r="B40" s="3" t="s">
        <v>1005</v>
      </c>
      <c r="C40" s="9">
        <f>F40</f>
        <v>0</v>
      </c>
      <c r="D40" s="5"/>
      <c r="E40" s="9"/>
      <c r="F40" s="9">
        <v>0</v>
      </c>
      <c r="G40" s="5"/>
      <c r="H40" s="9">
        <v>827.65</v>
      </c>
      <c r="I40" s="9">
        <v>931.97</v>
      </c>
      <c r="J40" s="9">
        <v>1479.2</v>
      </c>
      <c r="K40" s="9">
        <v>1385.64</v>
      </c>
      <c r="L40" s="6">
        <v>0</v>
      </c>
      <c r="M40" s="5"/>
    </row>
    <row r="41" spans="1:13" x14ac:dyDescent="0.2">
      <c r="A41" s="103" t="s">
        <v>1006</v>
      </c>
      <c r="B41" s="3" t="s">
        <v>1007</v>
      </c>
      <c r="C41" s="9">
        <f>F41</f>
        <v>40</v>
      </c>
      <c r="D41" s="5"/>
      <c r="E41" s="9"/>
      <c r="F41" s="9">
        <v>40</v>
      </c>
      <c r="G41" s="5"/>
      <c r="H41" s="9">
        <v>56</v>
      </c>
      <c r="I41" s="9">
        <v>106.5</v>
      </c>
      <c r="J41" s="9">
        <v>72.3</v>
      </c>
      <c r="K41" s="9">
        <v>25</v>
      </c>
      <c r="L41" s="6">
        <v>0</v>
      </c>
      <c r="M41" s="5"/>
    </row>
    <row r="42" spans="1:13" x14ac:dyDescent="0.2">
      <c r="A42" s="103" t="s">
        <v>1008</v>
      </c>
      <c r="B42" s="3" t="s">
        <v>1009</v>
      </c>
      <c r="C42" s="9">
        <v>86500</v>
      </c>
      <c r="D42" s="9">
        <v>45567.74</v>
      </c>
      <c r="E42" s="9">
        <v>68351.61</v>
      </c>
      <c r="F42" s="9">
        <v>40000</v>
      </c>
      <c r="G42" s="9">
        <v>117167.34</v>
      </c>
      <c r="H42" s="9">
        <v>152933.098</v>
      </c>
      <c r="I42" s="9">
        <v>142484.44</v>
      </c>
      <c r="J42" s="9">
        <v>133625.09</v>
      </c>
      <c r="K42" s="9">
        <v>135078.17000000001</v>
      </c>
      <c r="L42" s="6">
        <v>0</v>
      </c>
      <c r="M42" s="5"/>
    </row>
    <row r="43" spans="1:13" x14ac:dyDescent="0.2">
      <c r="A43" s="103" t="s">
        <v>1010</v>
      </c>
      <c r="B43" s="3" t="s">
        <v>1011</v>
      </c>
      <c r="C43" s="9">
        <f t="shared" ref="C43:C48" si="2">F43</f>
        <v>4000</v>
      </c>
      <c r="D43" s="9">
        <v>3342.24</v>
      </c>
      <c r="E43" s="9">
        <v>5013.3599999999997</v>
      </c>
      <c r="F43" s="9">
        <v>4000</v>
      </c>
      <c r="G43" s="9">
        <v>8575.3700000000008</v>
      </c>
      <c r="H43" s="9">
        <v>11725.24</v>
      </c>
      <c r="I43" s="9">
        <v>10422.379999999999</v>
      </c>
      <c r="J43" s="9">
        <v>10240.06</v>
      </c>
      <c r="K43" s="9">
        <v>9809.26</v>
      </c>
      <c r="L43" s="6">
        <v>0</v>
      </c>
      <c r="M43" s="5"/>
    </row>
    <row r="44" spans="1:13" x14ac:dyDescent="0.2">
      <c r="A44" s="103" t="s">
        <v>1012</v>
      </c>
      <c r="B44" s="3" t="s">
        <v>1013</v>
      </c>
      <c r="C44" s="9">
        <f t="shared" si="2"/>
        <v>0</v>
      </c>
      <c r="D44" s="9">
        <v>709.6</v>
      </c>
      <c r="E44" s="9">
        <v>1064.4000000000001</v>
      </c>
      <c r="F44" s="9">
        <v>0</v>
      </c>
      <c r="G44" s="9">
        <v>4167.17</v>
      </c>
      <c r="H44" s="9">
        <v>9117.41</v>
      </c>
      <c r="I44" s="9">
        <v>13322.88</v>
      </c>
      <c r="J44" s="9">
        <v>14878.85</v>
      </c>
      <c r="K44" s="9">
        <v>14187.9</v>
      </c>
      <c r="L44" s="6">
        <v>0</v>
      </c>
      <c r="M44" s="5"/>
    </row>
    <row r="45" spans="1:13" x14ac:dyDescent="0.2">
      <c r="A45" s="103" t="s">
        <v>1014</v>
      </c>
      <c r="B45" s="3" t="s">
        <v>1015</v>
      </c>
      <c r="C45" s="9">
        <f t="shared" si="2"/>
        <v>0</v>
      </c>
      <c r="D45" s="5"/>
      <c r="E45" s="9"/>
      <c r="F45" s="9">
        <v>0</v>
      </c>
      <c r="G45" s="9">
        <v>22.94</v>
      </c>
      <c r="H45" s="9">
        <v>-1100.4100000000001</v>
      </c>
      <c r="I45" s="9">
        <v>416.38</v>
      </c>
      <c r="J45" s="9">
        <v>211.5</v>
      </c>
      <c r="K45" s="9">
        <v>301.39</v>
      </c>
      <c r="L45" s="6">
        <v>0</v>
      </c>
      <c r="M45" s="5"/>
    </row>
    <row r="46" spans="1:13" x14ac:dyDescent="0.2">
      <c r="A46" s="103" t="s">
        <v>1016</v>
      </c>
      <c r="B46" s="3" t="s">
        <v>1017</v>
      </c>
      <c r="C46" s="9">
        <f t="shared" si="2"/>
        <v>0</v>
      </c>
      <c r="D46" s="5"/>
      <c r="E46" s="9"/>
      <c r="F46" s="9"/>
      <c r="G46" s="5"/>
      <c r="H46" s="9">
        <v>16.95</v>
      </c>
      <c r="I46" s="9">
        <v>684.75</v>
      </c>
      <c r="J46" s="9">
        <v>423</v>
      </c>
      <c r="K46" s="5"/>
      <c r="L46" s="6">
        <v>0</v>
      </c>
      <c r="M46" s="5"/>
    </row>
    <row r="47" spans="1:13" x14ac:dyDescent="0.2">
      <c r="A47" s="103" t="s">
        <v>1018</v>
      </c>
      <c r="B47" s="3" t="s">
        <v>1019</v>
      </c>
      <c r="C47" s="9">
        <f t="shared" si="2"/>
        <v>800</v>
      </c>
      <c r="D47" s="9">
        <v>523.52</v>
      </c>
      <c r="E47" s="9">
        <v>785.28</v>
      </c>
      <c r="F47" s="9">
        <v>800</v>
      </c>
      <c r="G47" s="9">
        <v>15383.01</v>
      </c>
      <c r="H47" s="9">
        <v>16245.75</v>
      </c>
      <c r="I47" s="9">
        <v>18739.310000000001</v>
      </c>
      <c r="J47" s="9">
        <v>20152.59</v>
      </c>
      <c r="K47" s="9">
        <v>4453.18</v>
      </c>
      <c r="L47" s="6">
        <v>0</v>
      </c>
      <c r="M47" s="5"/>
    </row>
    <row r="48" spans="1:13" x14ac:dyDescent="0.2">
      <c r="A48" s="103" t="s">
        <v>1020</v>
      </c>
      <c r="B48" s="3" t="s">
        <v>1021</v>
      </c>
      <c r="C48" s="9">
        <f t="shared" si="2"/>
        <v>0</v>
      </c>
      <c r="D48" s="5"/>
      <c r="E48" s="9"/>
      <c r="F48" s="9">
        <v>0</v>
      </c>
      <c r="G48" s="9">
        <v>1020.62</v>
      </c>
      <c r="H48" s="9">
        <v>530.36</v>
      </c>
      <c r="I48" s="9">
        <v>1495.42</v>
      </c>
      <c r="J48" s="9">
        <v>16679.04</v>
      </c>
      <c r="K48" s="9">
        <v>1171.28</v>
      </c>
      <c r="L48" s="6">
        <v>0</v>
      </c>
      <c r="M48" s="5"/>
    </row>
    <row r="49" spans="1:13" x14ac:dyDescent="0.2">
      <c r="A49" s="103"/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">
      <c r="A50" s="103"/>
      <c r="B50" s="3" t="s">
        <v>32</v>
      </c>
      <c r="C50" s="20">
        <f>SUM(C9:C48)</f>
        <v>32150</v>
      </c>
      <c r="D50" s="9">
        <v>42176.74</v>
      </c>
      <c r="E50" s="9">
        <v>63265.11</v>
      </c>
      <c r="F50" s="9">
        <f>SUM(F9:F48)</f>
        <v>45100</v>
      </c>
      <c r="G50" s="9">
        <v>62083.95</v>
      </c>
      <c r="H50" s="9">
        <v>70596.388000000006</v>
      </c>
      <c r="I50" s="9">
        <v>51264.480000000003</v>
      </c>
      <c r="J50" s="9">
        <v>51385.9</v>
      </c>
      <c r="K50" s="9">
        <v>30598.94</v>
      </c>
      <c r="L50" s="6">
        <v>0</v>
      </c>
      <c r="M50" s="5"/>
    </row>
    <row r="51" spans="1:13" x14ac:dyDescent="0.2">
      <c r="A51" s="7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</sheetData>
  <sheetProtection algorithmName="SHA-512" hashValue="pafl9hxR4d2v0CrSiHrCYH+/fV7y7U31kASx3950pQ+OgxVbrMGXIhUY77MXKil/keG63308KXapB4k8dBnb6w==" saltValue="mWkuF6dGCRJYejYUbHLSt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6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M49"/>
  <sheetViews>
    <sheetView workbookViewId="0">
      <selection activeCell="B15" sqref="B15"/>
    </sheetView>
  </sheetViews>
  <sheetFormatPr defaultColWidth="9" defaultRowHeight="12.75" x14ac:dyDescent="0.2"/>
  <cols>
    <col min="1" max="1" width="13.1640625" customWidth="1"/>
    <col min="2" max="2" width="32.8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1022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1023</v>
      </c>
      <c r="B9" s="3" t="s">
        <v>1024</v>
      </c>
      <c r="C9" s="20">
        <v>180</v>
      </c>
      <c r="D9" s="5"/>
      <c r="E9" s="9"/>
      <c r="F9" s="20">
        <v>180</v>
      </c>
      <c r="G9" s="9">
        <v>320.32</v>
      </c>
      <c r="H9" s="9">
        <v>177.71</v>
      </c>
      <c r="I9" s="9">
        <v>25.92</v>
      </c>
      <c r="J9" s="9">
        <v>563.29</v>
      </c>
      <c r="K9" s="9">
        <v>153.31</v>
      </c>
      <c r="L9" s="6">
        <v>0</v>
      </c>
      <c r="M9" s="5"/>
    </row>
    <row r="10" spans="1:13" x14ac:dyDescent="0.2">
      <c r="A10" s="103" t="s">
        <v>1025</v>
      </c>
      <c r="B10" s="3" t="s">
        <v>1026</v>
      </c>
      <c r="C10" s="20">
        <v>1000</v>
      </c>
      <c r="D10" s="9">
        <v>407.7</v>
      </c>
      <c r="E10" s="9">
        <v>611.54999999999995</v>
      </c>
      <c r="F10" s="20">
        <v>1000</v>
      </c>
      <c r="G10" s="9">
        <v>970.4</v>
      </c>
      <c r="H10" s="9">
        <v>1327.2</v>
      </c>
      <c r="I10" s="9">
        <v>1327.2</v>
      </c>
      <c r="J10" s="9">
        <v>1327.2</v>
      </c>
      <c r="K10" s="9">
        <v>1120</v>
      </c>
      <c r="L10" s="6">
        <v>0</v>
      </c>
      <c r="M10" s="5"/>
    </row>
    <row r="11" spans="1:13" x14ac:dyDescent="0.2">
      <c r="A11" s="103" t="s">
        <v>1027</v>
      </c>
      <c r="B11" s="3" t="s">
        <v>1028</v>
      </c>
      <c r="C11" s="20">
        <v>800</v>
      </c>
      <c r="D11" s="9">
        <v>14</v>
      </c>
      <c r="E11" s="9">
        <v>21</v>
      </c>
      <c r="F11" s="20">
        <v>800</v>
      </c>
      <c r="G11" s="9">
        <v>118.64</v>
      </c>
      <c r="H11" s="9">
        <v>1101.75</v>
      </c>
      <c r="I11" s="5"/>
      <c r="J11" s="9">
        <v>1356</v>
      </c>
      <c r="K11" s="9">
        <v>1977.5</v>
      </c>
      <c r="L11" s="6">
        <v>0</v>
      </c>
      <c r="M11" s="5"/>
    </row>
    <row r="12" spans="1:13" x14ac:dyDescent="0.2">
      <c r="A12" s="103" t="s">
        <v>1029</v>
      </c>
      <c r="B12" s="3" t="s">
        <v>1030</v>
      </c>
      <c r="C12" s="20">
        <v>240</v>
      </c>
      <c r="D12" s="5"/>
      <c r="E12" s="9"/>
      <c r="F12" s="20">
        <v>240</v>
      </c>
      <c r="G12" s="5"/>
      <c r="H12" s="5"/>
      <c r="I12" s="5"/>
      <c r="J12" s="9">
        <v>-74.73</v>
      </c>
      <c r="K12" s="9">
        <v>74.73</v>
      </c>
      <c r="L12" s="6">
        <v>0</v>
      </c>
      <c r="M12" s="5"/>
    </row>
    <row r="13" spans="1:13" x14ac:dyDescent="0.2">
      <c r="A13" s="103" t="s">
        <v>1031</v>
      </c>
      <c r="B13" s="3" t="s">
        <v>1032</v>
      </c>
      <c r="C13" s="20">
        <v>210</v>
      </c>
      <c r="D13" s="9"/>
      <c r="E13" s="9"/>
      <c r="F13" s="20">
        <v>210</v>
      </c>
      <c r="G13" s="9">
        <v>396.75</v>
      </c>
      <c r="H13" s="9">
        <v>213</v>
      </c>
      <c r="I13" s="9">
        <v>213</v>
      </c>
      <c r="J13" s="9">
        <v>50</v>
      </c>
      <c r="K13" s="9">
        <v>202.25</v>
      </c>
      <c r="L13" s="6">
        <v>0</v>
      </c>
      <c r="M13" s="5"/>
    </row>
    <row r="14" spans="1:13" x14ac:dyDescent="0.2">
      <c r="A14" s="103" t="s">
        <v>1033</v>
      </c>
      <c r="B14" s="3" t="s">
        <v>1034</v>
      </c>
      <c r="C14" s="20"/>
      <c r="D14" s="5"/>
      <c r="E14" s="9"/>
      <c r="F14" s="20"/>
      <c r="G14" s="9">
        <v>58.64</v>
      </c>
      <c r="H14" s="9">
        <v>20</v>
      </c>
      <c r="I14" s="9">
        <v>130</v>
      </c>
      <c r="J14" s="9">
        <v>1823.39</v>
      </c>
      <c r="K14" s="9">
        <v>4725</v>
      </c>
      <c r="L14" s="6">
        <v>0</v>
      </c>
      <c r="M14" s="5"/>
    </row>
    <row r="15" spans="1:13" x14ac:dyDescent="0.2">
      <c r="A15" s="103" t="s">
        <v>1035</v>
      </c>
      <c r="B15" s="3" t="s">
        <v>1036</v>
      </c>
      <c r="C15" s="20">
        <v>45000</v>
      </c>
      <c r="D15" s="5"/>
      <c r="E15" s="9"/>
      <c r="F15" s="20">
        <v>45000</v>
      </c>
      <c r="G15" s="9">
        <v>55289</v>
      </c>
      <c r="H15" s="9">
        <v>49883</v>
      </c>
      <c r="I15" s="9">
        <v>48476</v>
      </c>
      <c r="J15" s="9">
        <v>46400</v>
      </c>
      <c r="K15" s="9">
        <v>44879</v>
      </c>
      <c r="L15" s="6">
        <v>0</v>
      </c>
      <c r="M15" s="5"/>
    </row>
    <row r="16" spans="1:13" x14ac:dyDescent="0.2">
      <c r="A16" s="103" t="s">
        <v>1037</v>
      </c>
      <c r="B16" s="3" t="s">
        <v>1038</v>
      </c>
      <c r="C16" s="20">
        <v>800</v>
      </c>
      <c r="D16" s="9">
        <v>-600</v>
      </c>
      <c r="E16" s="9">
        <v>-900</v>
      </c>
      <c r="F16" s="20">
        <v>2400</v>
      </c>
      <c r="G16" s="9">
        <v>690</v>
      </c>
      <c r="H16" s="9">
        <v>4802.38</v>
      </c>
      <c r="I16" s="9">
        <v>3463.23</v>
      </c>
      <c r="J16" s="9">
        <v>1386.25</v>
      </c>
      <c r="K16" s="9">
        <v>921.94</v>
      </c>
      <c r="L16" s="6">
        <v>0</v>
      </c>
      <c r="M16" s="5"/>
    </row>
    <row r="17" spans="1:13" x14ac:dyDescent="0.2">
      <c r="A17" s="103" t="s">
        <v>1039</v>
      </c>
      <c r="B17" s="3" t="s">
        <v>1040</v>
      </c>
      <c r="C17" s="20">
        <v>5000</v>
      </c>
      <c r="D17" s="5"/>
      <c r="E17" s="9"/>
      <c r="F17" s="20">
        <v>5000</v>
      </c>
      <c r="G17" s="9">
        <v>5000</v>
      </c>
      <c r="H17" s="9">
        <v>5000</v>
      </c>
      <c r="I17" s="9">
        <v>5000</v>
      </c>
      <c r="J17" s="9">
        <v>5000</v>
      </c>
      <c r="K17" s="9">
        <v>5000</v>
      </c>
      <c r="L17" s="6">
        <v>0</v>
      </c>
      <c r="M17" s="5"/>
    </row>
    <row r="18" spans="1:13" x14ac:dyDescent="0.2">
      <c r="A18" s="103" t="s">
        <v>1041</v>
      </c>
      <c r="B18" s="3" t="s">
        <v>1042</v>
      </c>
      <c r="C18" s="20">
        <v>1200</v>
      </c>
      <c r="D18" s="5"/>
      <c r="E18" s="9"/>
      <c r="F18" s="20">
        <v>1200</v>
      </c>
      <c r="G18" s="9">
        <v>124.08</v>
      </c>
      <c r="H18" s="9">
        <v>1220.06</v>
      </c>
      <c r="I18" s="9">
        <v>1511.76</v>
      </c>
      <c r="J18" s="9">
        <v>1511.77</v>
      </c>
      <c r="K18" s="9">
        <v>1511.77</v>
      </c>
      <c r="L18" s="6">
        <v>0</v>
      </c>
      <c r="M18" s="5"/>
    </row>
    <row r="19" spans="1:13" x14ac:dyDescent="0.2">
      <c r="A19" s="103"/>
      <c r="B19" s="3"/>
      <c r="C19" s="60"/>
      <c r="D19" s="10"/>
      <c r="E19" s="10"/>
      <c r="F19" s="60"/>
      <c r="G19" s="10"/>
      <c r="H19" s="10"/>
      <c r="I19" s="10"/>
      <c r="J19" s="10"/>
      <c r="K19" s="10"/>
      <c r="L19" s="10"/>
      <c r="M19" s="10"/>
    </row>
    <row r="20" spans="1:13" x14ac:dyDescent="0.2">
      <c r="A20" s="103"/>
      <c r="B20" s="3" t="s">
        <v>32</v>
      </c>
      <c r="C20" s="20">
        <f>SUM(C9:C18)</f>
        <v>54430</v>
      </c>
      <c r="D20" s="9">
        <v>-178.3</v>
      </c>
      <c r="E20" s="9">
        <v>-267.45</v>
      </c>
      <c r="F20" s="20">
        <f>SUM(F9:F19)</f>
        <v>56030</v>
      </c>
      <c r="G20" s="9">
        <v>62967.83</v>
      </c>
      <c r="H20" s="9">
        <v>63745.1</v>
      </c>
      <c r="I20" s="9">
        <v>60147.11</v>
      </c>
      <c r="J20" s="9">
        <v>59387.92</v>
      </c>
      <c r="K20" s="9">
        <v>60565.66</v>
      </c>
      <c r="L20" s="6">
        <v>0</v>
      </c>
      <c r="M20" s="5"/>
    </row>
    <row r="21" spans="1:13" x14ac:dyDescent="0.2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sheetProtection algorithmName="SHA-512" hashValue="I1Kv6OM/od+yjXc7OtRDI6eIqetfSj2/w//wlMxFYE40sHCeDI2X/U43cvW3EdGCn6VnaMYKZS+ZnkRs9nbTVw==" saltValue="i2NbVjNC+QFPIKrp/bQr4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N96"/>
  <sheetViews>
    <sheetView workbookViewId="0">
      <selection activeCell="I76" sqref="I76"/>
    </sheetView>
  </sheetViews>
  <sheetFormatPr defaultColWidth="9" defaultRowHeight="12.75" x14ac:dyDescent="0.2"/>
  <cols>
    <col min="1" max="1" width="13.1640625" customWidth="1"/>
    <col min="2" max="2" width="36" bestFit="1" customWidth="1"/>
    <col min="3" max="3" width="21.1640625" style="25" customWidth="1"/>
    <col min="4" max="4" width="12.6640625" customWidth="1"/>
    <col min="5" max="6" width="10.6640625" bestFit="1" customWidth="1"/>
    <col min="7" max="12" width="14.33203125" customWidth="1"/>
    <col min="13" max="13" width="11.33203125" customWidth="1"/>
    <col min="14" max="14" width="30.6640625" customWidth="1"/>
  </cols>
  <sheetData>
    <row r="1" spans="1:14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">
      <c r="A2" s="107" t="s">
        <v>1043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x14ac:dyDescent="0.2">
      <c r="A4" s="40"/>
      <c r="B4" s="40"/>
      <c r="C4" s="1" t="s">
        <v>3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7</v>
      </c>
      <c r="J4" s="2" t="s">
        <v>7</v>
      </c>
      <c r="K4" s="2" t="s">
        <v>7</v>
      </c>
      <c r="L4" s="2" t="s">
        <v>7</v>
      </c>
      <c r="M4" s="40"/>
      <c r="N4" s="40"/>
    </row>
    <row r="5" spans="1:14" x14ac:dyDescent="0.2">
      <c r="A5" s="40"/>
      <c r="B5" s="40"/>
      <c r="C5" s="14" t="s">
        <v>8</v>
      </c>
      <c r="D5" s="14" t="s">
        <v>8</v>
      </c>
      <c r="E5" s="1" t="s">
        <v>9</v>
      </c>
      <c r="F5" s="1" t="s">
        <v>7</v>
      </c>
      <c r="G5" s="13" t="s">
        <v>35</v>
      </c>
      <c r="H5" s="1" t="s">
        <v>36</v>
      </c>
      <c r="I5" s="1" t="s">
        <v>12</v>
      </c>
      <c r="J5" s="2" t="s">
        <v>13</v>
      </c>
      <c r="K5" s="2" t="s">
        <v>14</v>
      </c>
      <c r="L5" s="2" t="s">
        <v>460</v>
      </c>
      <c r="M5" s="1" t="s">
        <v>109</v>
      </c>
      <c r="N5" s="40"/>
    </row>
    <row r="6" spans="1:14" x14ac:dyDescent="0.2">
      <c r="A6" s="40"/>
      <c r="B6" s="40"/>
      <c r="C6" s="102" t="s">
        <v>16</v>
      </c>
      <c r="D6" s="102" t="s">
        <v>16</v>
      </c>
      <c r="E6" s="2" t="s">
        <v>17</v>
      </c>
      <c r="F6" s="2" t="s">
        <v>18</v>
      </c>
      <c r="G6" s="2" t="s">
        <v>16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110</v>
      </c>
      <c r="N6" s="2" t="s">
        <v>20</v>
      </c>
    </row>
    <row r="7" spans="1:14" x14ac:dyDescent="0.2">
      <c r="A7" s="7"/>
      <c r="B7" s="7"/>
      <c r="C7" s="14" t="s">
        <v>1044</v>
      </c>
      <c r="D7" s="14" t="s">
        <v>1045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x14ac:dyDescent="0.2">
      <c r="A9" s="103" t="s">
        <v>1046</v>
      </c>
      <c r="B9" s="3" t="s">
        <v>1047</v>
      </c>
      <c r="C9" s="27">
        <v>0</v>
      </c>
      <c r="D9" s="28">
        <v>-39000</v>
      </c>
      <c r="E9" s="5"/>
      <c r="F9" s="9"/>
      <c r="G9" s="9">
        <v>0</v>
      </c>
      <c r="H9" s="9">
        <v>-39232.26</v>
      </c>
      <c r="I9" s="9">
        <v>-15053.28</v>
      </c>
      <c r="J9" s="9">
        <v>-33016.980000000003</v>
      </c>
      <c r="K9" s="9">
        <v>-36396.6</v>
      </c>
      <c r="L9" s="9">
        <v>-31119.29</v>
      </c>
      <c r="M9" s="6">
        <v>0</v>
      </c>
      <c r="N9" s="37"/>
    </row>
    <row r="10" spans="1:14" x14ac:dyDescent="0.2">
      <c r="A10" s="103" t="s">
        <v>1048</v>
      </c>
      <c r="B10" s="3" t="s">
        <v>1049</v>
      </c>
      <c r="C10" s="27">
        <v>0</v>
      </c>
      <c r="D10" s="28">
        <v>-14000</v>
      </c>
      <c r="E10" s="5"/>
      <c r="F10" s="9"/>
      <c r="G10" s="9">
        <v>0</v>
      </c>
      <c r="H10" s="9">
        <v>-18840.599999999999</v>
      </c>
      <c r="I10" s="9">
        <v>-17873</v>
      </c>
      <c r="J10" s="9">
        <v>-17565.23</v>
      </c>
      <c r="K10" s="9">
        <v>-12270.32</v>
      </c>
      <c r="L10" s="9">
        <v>-15168.4</v>
      </c>
      <c r="M10" s="6">
        <v>0</v>
      </c>
      <c r="N10" s="37"/>
    </row>
    <row r="11" spans="1:14" x14ac:dyDescent="0.2">
      <c r="A11" s="103" t="s">
        <v>1050</v>
      </c>
      <c r="B11" s="3" t="s">
        <v>1051</v>
      </c>
      <c r="C11" s="27">
        <v>0</v>
      </c>
      <c r="D11" s="28">
        <v>-40000</v>
      </c>
      <c r="E11" s="5"/>
      <c r="F11" s="9"/>
      <c r="G11" s="9">
        <v>-40000</v>
      </c>
      <c r="H11" s="9"/>
      <c r="I11" s="9">
        <v>-42432</v>
      </c>
      <c r="J11" s="9">
        <v>-25210.11</v>
      </c>
      <c r="K11" s="5"/>
      <c r="L11" s="5"/>
      <c r="M11" s="6">
        <v>0</v>
      </c>
      <c r="N11" s="37"/>
    </row>
    <row r="12" spans="1:14" x14ac:dyDescent="0.2">
      <c r="A12" s="103" t="s">
        <v>1052</v>
      </c>
      <c r="B12" s="3" t="s">
        <v>1053</v>
      </c>
      <c r="C12" s="29">
        <v>-111456</v>
      </c>
      <c r="D12" s="28">
        <v>-206000</v>
      </c>
      <c r="E12" s="5"/>
      <c r="F12" s="9"/>
      <c r="G12" s="9">
        <v>-200000</v>
      </c>
      <c r="H12" s="9">
        <v>-190116.9</v>
      </c>
      <c r="I12" s="9">
        <v>-196746</v>
      </c>
      <c r="J12" s="9">
        <v>-234021.25</v>
      </c>
      <c r="K12" s="9">
        <v>-182876.7</v>
      </c>
      <c r="L12" s="9">
        <v>-176454.6</v>
      </c>
      <c r="M12" s="6">
        <v>0</v>
      </c>
      <c r="N12" s="37"/>
    </row>
    <row r="13" spans="1:14" x14ac:dyDescent="0.2">
      <c r="A13" s="103" t="s">
        <v>1054</v>
      </c>
      <c r="B13" s="3" t="s">
        <v>1055</v>
      </c>
      <c r="C13" s="27">
        <v>0</v>
      </c>
      <c r="D13" s="28">
        <v>-70000</v>
      </c>
      <c r="E13" s="5"/>
      <c r="F13" s="9"/>
      <c r="G13" s="9">
        <v>0</v>
      </c>
      <c r="H13" s="5"/>
      <c r="I13" s="9">
        <v>-67193.09</v>
      </c>
      <c r="J13" s="9">
        <v>-129694.94</v>
      </c>
      <c r="K13" s="9">
        <v>-172499.28</v>
      </c>
      <c r="L13" s="9">
        <v>-30782.27</v>
      </c>
      <c r="M13" s="6">
        <v>0</v>
      </c>
      <c r="N13" s="37"/>
    </row>
    <row r="14" spans="1:14" x14ac:dyDescent="0.2">
      <c r="A14" s="103" t="s">
        <v>1056</v>
      </c>
      <c r="B14" s="3" t="s">
        <v>1057</v>
      </c>
      <c r="C14" s="27">
        <v>0</v>
      </c>
      <c r="D14" s="28">
        <v>-27000</v>
      </c>
      <c r="E14" s="5"/>
      <c r="F14" s="9"/>
      <c r="G14" s="9">
        <v>0</v>
      </c>
      <c r="H14" s="9">
        <v>-27894.18</v>
      </c>
      <c r="I14" s="9">
        <v>-21748.18</v>
      </c>
      <c r="J14" s="9">
        <v>-27094.07</v>
      </c>
      <c r="K14" s="9">
        <v>-18375</v>
      </c>
      <c r="L14" s="9">
        <v>-25297.1</v>
      </c>
      <c r="M14" s="6">
        <v>0</v>
      </c>
      <c r="N14" s="37"/>
    </row>
    <row r="15" spans="1:14" x14ac:dyDescent="0.2">
      <c r="A15" s="103" t="s">
        <v>1058</v>
      </c>
      <c r="B15" s="3" t="s">
        <v>1059</v>
      </c>
      <c r="C15" s="27"/>
      <c r="D15" s="30"/>
      <c r="E15" s="5"/>
      <c r="F15" s="9"/>
      <c r="G15" s="9"/>
      <c r="H15" s="9">
        <v>-550</v>
      </c>
      <c r="I15" s="5"/>
      <c r="J15" s="5"/>
      <c r="K15" s="5"/>
      <c r="L15" s="5"/>
      <c r="M15" s="6">
        <v>0</v>
      </c>
      <c r="N15" s="37"/>
    </row>
    <row r="16" spans="1:14" x14ac:dyDescent="0.2">
      <c r="A16" s="103" t="s">
        <v>1060</v>
      </c>
      <c r="B16" s="3" t="s">
        <v>1061</v>
      </c>
      <c r="C16" s="27">
        <v>0</v>
      </c>
      <c r="D16" s="28">
        <v>-75000</v>
      </c>
      <c r="E16" s="5"/>
      <c r="F16" s="9"/>
      <c r="G16" s="9">
        <v>0</v>
      </c>
      <c r="H16" s="9">
        <v>-57807.64</v>
      </c>
      <c r="I16" s="9">
        <v>-2343.29</v>
      </c>
      <c r="J16" s="9">
        <v>-3.1</v>
      </c>
      <c r="K16" s="5"/>
      <c r="L16" s="5"/>
      <c r="M16" s="6">
        <v>0</v>
      </c>
      <c r="N16" s="37"/>
    </row>
    <row r="17" spans="1:14" x14ac:dyDescent="0.2">
      <c r="A17" s="103" t="s">
        <v>1062</v>
      </c>
      <c r="B17" s="3" t="s">
        <v>1063</v>
      </c>
      <c r="C17" s="27">
        <v>0</v>
      </c>
      <c r="D17" s="28">
        <v>-130000</v>
      </c>
      <c r="E17" s="5"/>
      <c r="F17" s="9"/>
      <c r="G17" s="9">
        <v>0</v>
      </c>
      <c r="H17" s="9">
        <v>-697.95</v>
      </c>
      <c r="I17" s="9">
        <v>-23457.7</v>
      </c>
      <c r="J17" s="9">
        <v>-54097.95</v>
      </c>
      <c r="K17" s="5"/>
      <c r="L17" s="5"/>
      <c r="M17" s="6">
        <v>0</v>
      </c>
      <c r="N17" s="37"/>
    </row>
    <row r="18" spans="1:14" x14ac:dyDescent="0.2">
      <c r="A18" s="103" t="s">
        <v>1064</v>
      </c>
      <c r="B18" s="3" t="s">
        <v>1065</v>
      </c>
      <c r="C18" s="27">
        <v>0</v>
      </c>
      <c r="D18" s="28">
        <v>-15000</v>
      </c>
      <c r="E18" s="5"/>
      <c r="F18" s="9"/>
      <c r="G18" s="9">
        <v>0</v>
      </c>
      <c r="H18" s="9">
        <v>-40</v>
      </c>
      <c r="I18" s="9">
        <v>-10891.77</v>
      </c>
      <c r="J18" s="9">
        <v>-28169.48</v>
      </c>
      <c r="K18" s="9">
        <v>-8304.1</v>
      </c>
      <c r="L18" s="9">
        <v>-14940.94</v>
      </c>
      <c r="M18" s="6">
        <v>0</v>
      </c>
      <c r="N18" s="37"/>
    </row>
    <row r="19" spans="1:14" x14ac:dyDescent="0.2">
      <c r="A19" s="103" t="s">
        <v>1066</v>
      </c>
      <c r="B19" s="3" t="s">
        <v>1067</v>
      </c>
      <c r="C19" s="27">
        <v>0</v>
      </c>
      <c r="D19" s="28">
        <v>-120000</v>
      </c>
      <c r="E19" s="9">
        <v>-2015.09</v>
      </c>
      <c r="F19" s="9">
        <v>-3022.6350000000002</v>
      </c>
      <c r="G19" s="9">
        <v>0</v>
      </c>
      <c r="H19" s="9">
        <v>-104284.26</v>
      </c>
      <c r="I19" s="9">
        <v>-110125.42</v>
      </c>
      <c r="J19" s="9">
        <v>-108362.48</v>
      </c>
      <c r="K19" s="9">
        <v>-151422.28</v>
      </c>
      <c r="L19" s="9">
        <v>-190956.75</v>
      </c>
      <c r="M19" s="6">
        <v>0</v>
      </c>
      <c r="N19" s="37"/>
    </row>
    <row r="20" spans="1:14" x14ac:dyDescent="0.2">
      <c r="A20" s="103" t="s">
        <v>1068</v>
      </c>
      <c r="B20" s="3" t="s">
        <v>1069</v>
      </c>
      <c r="C20" s="27">
        <v>0</v>
      </c>
      <c r="D20" s="28">
        <v>-3500</v>
      </c>
      <c r="E20" s="5"/>
      <c r="F20" s="9"/>
      <c r="G20" s="9">
        <v>0</v>
      </c>
      <c r="H20" s="9">
        <v>-1782.51</v>
      </c>
      <c r="I20" s="9">
        <v>-2205.36</v>
      </c>
      <c r="J20" s="9">
        <v>-1897</v>
      </c>
      <c r="K20" s="9">
        <v>-3497.32</v>
      </c>
      <c r="L20" s="9">
        <v>-7807.82</v>
      </c>
      <c r="M20" s="6">
        <v>0</v>
      </c>
      <c r="N20" s="37"/>
    </row>
    <row r="21" spans="1:14" x14ac:dyDescent="0.2">
      <c r="A21" s="103" t="s">
        <v>1070</v>
      </c>
      <c r="B21" s="3" t="s">
        <v>1071</v>
      </c>
      <c r="C21" s="27">
        <v>0</v>
      </c>
      <c r="D21" s="28">
        <v>-10000</v>
      </c>
      <c r="E21" s="9">
        <v>-2868.45</v>
      </c>
      <c r="F21" s="9">
        <v>-4302.6750000000002</v>
      </c>
      <c r="G21" s="9">
        <v>0</v>
      </c>
      <c r="H21" s="9">
        <v>-18113.330000000002</v>
      </c>
      <c r="I21" s="9">
        <v>-25839.279999999999</v>
      </c>
      <c r="J21" s="9">
        <v>-13692.35</v>
      </c>
      <c r="K21" s="9">
        <v>-19129.3</v>
      </c>
      <c r="L21" s="9">
        <v>-31659.97</v>
      </c>
      <c r="M21" s="6">
        <v>0</v>
      </c>
      <c r="N21" s="37"/>
    </row>
    <row r="22" spans="1:14" ht="21.75" x14ac:dyDescent="0.2">
      <c r="A22" s="103" t="s">
        <v>1072</v>
      </c>
      <c r="B22" s="3" t="s">
        <v>1073</v>
      </c>
      <c r="C22" s="29">
        <v>-1000</v>
      </c>
      <c r="D22" s="28">
        <v>-60000</v>
      </c>
      <c r="E22" s="9">
        <v>-280.88</v>
      </c>
      <c r="F22" s="9">
        <v>-421.32</v>
      </c>
      <c r="G22" s="9">
        <v>0</v>
      </c>
      <c r="H22" s="9">
        <v>-65662.600000000006</v>
      </c>
      <c r="I22" s="9">
        <v>-70628.7</v>
      </c>
      <c r="J22" s="9">
        <v>-51789.83</v>
      </c>
      <c r="K22" s="9">
        <v>-53947.88</v>
      </c>
      <c r="L22" s="9">
        <v>-61705.48</v>
      </c>
      <c r="M22" s="6">
        <v>0</v>
      </c>
      <c r="N22" s="38" t="s">
        <v>1074</v>
      </c>
    </row>
    <row r="23" spans="1:14" x14ac:dyDescent="0.2">
      <c r="A23" s="103" t="s">
        <v>1075</v>
      </c>
      <c r="B23" s="3" t="s">
        <v>1076</v>
      </c>
      <c r="C23" s="27">
        <v>500</v>
      </c>
      <c r="D23" s="28">
        <v>2000</v>
      </c>
      <c r="E23" s="9">
        <v>169.99</v>
      </c>
      <c r="F23" s="9">
        <v>254.98500000000001</v>
      </c>
      <c r="G23" s="9">
        <v>400</v>
      </c>
      <c r="H23" s="9">
        <v>1419.65</v>
      </c>
      <c r="I23" s="9">
        <v>3121.97</v>
      </c>
      <c r="J23" s="9">
        <v>1643.11</v>
      </c>
      <c r="K23" s="9">
        <v>490.22</v>
      </c>
      <c r="L23" s="9">
        <v>2025.42</v>
      </c>
      <c r="M23" s="6">
        <v>0</v>
      </c>
      <c r="N23" s="37"/>
    </row>
    <row r="24" spans="1:14" x14ac:dyDescent="0.2">
      <c r="A24" s="15" t="s">
        <v>1077</v>
      </c>
      <c r="B24" s="16" t="s">
        <v>1078</v>
      </c>
      <c r="C24" s="31"/>
      <c r="D24" s="30"/>
      <c r="E24" s="17"/>
      <c r="F24" s="18"/>
      <c r="G24" s="18"/>
      <c r="H24" s="17"/>
      <c r="I24" s="5"/>
      <c r="J24" s="5"/>
      <c r="K24" s="5"/>
      <c r="L24" s="9">
        <v>26.91</v>
      </c>
      <c r="M24" s="6">
        <v>0</v>
      </c>
      <c r="N24" s="37"/>
    </row>
    <row r="25" spans="1:14" x14ac:dyDescent="0.2">
      <c r="A25" s="103" t="s">
        <v>1079</v>
      </c>
      <c r="B25" s="3" t="s">
        <v>1080</v>
      </c>
      <c r="C25" s="29">
        <v>3000</v>
      </c>
      <c r="D25" s="28">
        <v>3500</v>
      </c>
      <c r="E25" s="9">
        <v>2390.8000000000002</v>
      </c>
      <c r="F25" s="9">
        <v>3586.2</v>
      </c>
      <c r="G25" s="9">
        <v>1800</v>
      </c>
      <c r="H25" s="9">
        <v>5006.1000000000004</v>
      </c>
      <c r="I25" s="9">
        <v>3294.4</v>
      </c>
      <c r="J25" s="9">
        <v>3374.4</v>
      </c>
      <c r="K25" s="9">
        <v>2341.64</v>
      </c>
      <c r="L25" s="9">
        <v>2852</v>
      </c>
      <c r="M25" s="6">
        <v>0</v>
      </c>
      <c r="N25" s="37"/>
    </row>
    <row r="26" spans="1:14" x14ac:dyDescent="0.2">
      <c r="A26" s="103" t="s">
        <v>1081</v>
      </c>
      <c r="B26" s="3" t="s">
        <v>1082</v>
      </c>
      <c r="C26" s="27"/>
      <c r="D26" s="30"/>
      <c r="E26" s="9">
        <v>39.979999999999997</v>
      </c>
      <c r="F26" s="9">
        <v>59.97</v>
      </c>
      <c r="G26" s="9"/>
      <c r="H26" s="9">
        <v>300</v>
      </c>
      <c r="I26" s="5"/>
      <c r="J26" s="5"/>
      <c r="K26" s="9">
        <v>10.24</v>
      </c>
      <c r="L26" s="5"/>
      <c r="M26" s="6">
        <v>0</v>
      </c>
      <c r="N26" s="37"/>
    </row>
    <row r="27" spans="1:14" x14ac:dyDescent="0.2">
      <c r="A27" s="103" t="s">
        <v>1083</v>
      </c>
      <c r="B27" s="3" t="s">
        <v>1084</v>
      </c>
      <c r="C27" s="29">
        <v>5000</v>
      </c>
      <c r="D27" s="28">
        <v>12000</v>
      </c>
      <c r="E27" s="9">
        <v>800.15</v>
      </c>
      <c r="F27" s="9">
        <v>1200.2249999999999</v>
      </c>
      <c r="G27" s="9">
        <v>9000</v>
      </c>
      <c r="H27" s="9">
        <v>6132.29</v>
      </c>
      <c r="I27" s="9">
        <v>11201.69</v>
      </c>
      <c r="J27" s="9">
        <v>12612.65</v>
      </c>
      <c r="K27" s="9">
        <v>8356.94</v>
      </c>
      <c r="L27" s="9">
        <v>6856.77</v>
      </c>
      <c r="M27" s="6">
        <v>0</v>
      </c>
      <c r="N27" s="37"/>
    </row>
    <row r="28" spans="1:14" x14ac:dyDescent="0.2">
      <c r="A28" s="103" t="s">
        <v>1085</v>
      </c>
      <c r="B28" s="3" t="s">
        <v>1086</v>
      </c>
      <c r="C28" s="29">
        <v>1000</v>
      </c>
      <c r="D28" s="28">
        <v>7500</v>
      </c>
      <c r="E28" s="9">
        <v>35</v>
      </c>
      <c r="F28" s="9">
        <v>52.5</v>
      </c>
      <c r="G28" s="9">
        <v>5500</v>
      </c>
      <c r="H28" s="9">
        <v>2497.35</v>
      </c>
      <c r="I28" s="9">
        <v>7428.73</v>
      </c>
      <c r="J28" s="9">
        <v>6242.48</v>
      </c>
      <c r="K28" s="9">
        <v>57943.72</v>
      </c>
      <c r="L28" s="9">
        <v>139892.69</v>
      </c>
      <c r="M28" s="6">
        <v>0</v>
      </c>
      <c r="N28" s="37"/>
    </row>
    <row r="29" spans="1:14" ht="21.75" x14ac:dyDescent="0.2">
      <c r="A29" s="103" t="s">
        <v>1087</v>
      </c>
      <c r="B29" s="3" t="s">
        <v>1088</v>
      </c>
      <c r="C29" s="29">
        <v>5000</v>
      </c>
      <c r="D29" s="28">
        <v>5000</v>
      </c>
      <c r="E29" s="9">
        <v>5502.63</v>
      </c>
      <c r="F29" s="9">
        <v>8253.9449999999997</v>
      </c>
      <c r="G29" s="9">
        <v>2500</v>
      </c>
      <c r="H29" s="9">
        <v>4909.43</v>
      </c>
      <c r="I29" s="9">
        <v>4644.1099999999997</v>
      </c>
      <c r="J29" s="9">
        <v>735.13</v>
      </c>
      <c r="K29" s="9">
        <v>50</v>
      </c>
      <c r="L29" s="9">
        <v>288.18</v>
      </c>
      <c r="M29" s="6">
        <v>0</v>
      </c>
      <c r="N29" s="37" t="s">
        <v>1089</v>
      </c>
    </row>
    <row r="30" spans="1:14" x14ac:dyDescent="0.2">
      <c r="A30" s="103" t="s">
        <v>1090</v>
      </c>
      <c r="B30" s="3" t="s">
        <v>1091</v>
      </c>
      <c r="C30" s="27"/>
      <c r="D30" s="30"/>
      <c r="E30" s="5"/>
      <c r="F30" s="9"/>
      <c r="G30" s="9"/>
      <c r="H30" s="5"/>
      <c r="I30" s="9">
        <v>130</v>
      </c>
      <c r="J30" s="5"/>
      <c r="K30" s="9">
        <v>900</v>
      </c>
      <c r="L30" s="9">
        <v>920</v>
      </c>
      <c r="M30" s="6">
        <v>0</v>
      </c>
      <c r="N30" s="37"/>
    </row>
    <row r="31" spans="1:14" x14ac:dyDescent="0.2">
      <c r="A31" s="103" t="s">
        <v>1092</v>
      </c>
      <c r="B31" s="3" t="s">
        <v>1093</v>
      </c>
      <c r="C31" s="27">
        <v>400</v>
      </c>
      <c r="D31" s="28">
        <v>7000</v>
      </c>
      <c r="E31" s="5"/>
      <c r="F31" s="9"/>
      <c r="G31" s="9">
        <v>1000</v>
      </c>
      <c r="H31" s="9">
        <v>2826.47</v>
      </c>
      <c r="I31" s="9">
        <v>600.5</v>
      </c>
      <c r="J31" s="9">
        <v>6895.88</v>
      </c>
      <c r="K31" s="5"/>
      <c r="L31" s="9">
        <v>4795.17</v>
      </c>
      <c r="M31" s="6">
        <v>0</v>
      </c>
      <c r="N31" s="37"/>
    </row>
    <row r="32" spans="1:14" x14ac:dyDescent="0.2">
      <c r="A32" s="103" t="s">
        <v>1094</v>
      </c>
      <c r="B32" s="3" t="s">
        <v>1095</v>
      </c>
      <c r="C32" s="27">
        <v>0</v>
      </c>
      <c r="D32" s="28">
        <v>15000</v>
      </c>
      <c r="E32" s="5"/>
      <c r="F32" s="9"/>
      <c r="G32" s="9">
        <v>0</v>
      </c>
      <c r="H32" s="9">
        <v>1044.03</v>
      </c>
      <c r="I32" s="9">
        <v>13990.47</v>
      </c>
      <c r="J32" s="9">
        <v>40647.769999999997</v>
      </c>
      <c r="K32" s="9">
        <v>55532.7</v>
      </c>
      <c r="L32" s="9">
        <v>47743.7</v>
      </c>
      <c r="M32" s="6">
        <v>0</v>
      </c>
      <c r="N32" s="37"/>
    </row>
    <row r="33" spans="1:14" x14ac:dyDescent="0.2">
      <c r="A33" s="15" t="s">
        <v>1096</v>
      </c>
      <c r="B33" s="16" t="s">
        <v>1097</v>
      </c>
      <c r="C33" s="27">
        <v>0</v>
      </c>
      <c r="D33" s="32"/>
      <c r="E33" s="18"/>
      <c r="F33" s="18">
        <v>8771.31</v>
      </c>
      <c r="G33" s="9"/>
      <c r="H33" s="5"/>
      <c r="I33" s="9"/>
      <c r="J33" s="5"/>
      <c r="K33" s="5"/>
      <c r="L33" s="9">
        <v>-211.7</v>
      </c>
      <c r="M33" s="6">
        <v>0</v>
      </c>
      <c r="N33" s="39"/>
    </row>
    <row r="34" spans="1:14" x14ac:dyDescent="0.2">
      <c r="A34" s="103" t="s">
        <v>1098</v>
      </c>
      <c r="B34" s="3" t="s">
        <v>1099</v>
      </c>
      <c r="C34" s="27">
        <v>0</v>
      </c>
      <c r="D34" s="28">
        <v>14000</v>
      </c>
      <c r="E34" s="5"/>
      <c r="F34" s="9"/>
      <c r="G34" s="9"/>
      <c r="H34" s="9">
        <v>18840.599999999999</v>
      </c>
      <c r="I34" s="9">
        <v>17872.73</v>
      </c>
      <c r="J34" s="9">
        <v>17565.23</v>
      </c>
      <c r="K34" s="9">
        <v>12270.32</v>
      </c>
      <c r="L34" s="9">
        <v>15168.4</v>
      </c>
      <c r="M34" s="6">
        <v>0</v>
      </c>
      <c r="N34" s="37"/>
    </row>
    <row r="35" spans="1:14" x14ac:dyDescent="0.2">
      <c r="A35" s="103" t="s">
        <v>1100</v>
      </c>
      <c r="B35" s="3" t="s">
        <v>1101</v>
      </c>
      <c r="C35" s="31">
        <v>0</v>
      </c>
      <c r="D35" s="28">
        <v>1300</v>
      </c>
      <c r="E35" s="5"/>
      <c r="F35" s="9"/>
      <c r="G35" s="9">
        <v>500</v>
      </c>
      <c r="H35" s="9">
        <v>1246.43</v>
      </c>
      <c r="I35" s="9">
        <v>3050.29</v>
      </c>
      <c r="J35" s="9">
        <v>1260.9100000000001</v>
      </c>
      <c r="K35" s="9">
        <v>1900.29</v>
      </c>
      <c r="L35" s="9">
        <v>2186.6</v>
      </c>
      <c r="M35" s="6">
        <v>0</v>
      </c>
      <c r="N35" s="37"/>
    </row>
    <row r="36" spans="1:14" x14ac:dyDescent="0.2">
      <c r="A36" s="103" t="s">
        <v>1102</v>
      </c>
      <c r="B36" s="3" t="s">
        <v>1103</v>
      </c>
      <c r="C36" s="27">
        <v>0</v>
      </c>
      <c r="D36" s="28">
        <v>1600</v>
      </c>
      <c r="E36" s="5"/>
      <c r="F36" s="9"/>
      <c r="G36" s="9">
        <v>400</v>
      </c>
      <c r="H36" s="9">
        <v>1415.82</v>
      </c>
      <c r="I36" s="9">
        <v>1310.06</v>
      </c>
      <c r="J36" s="9">
        <v>2725.91</v>
      </c>
      <c r="K36" s="9">
        <v>961.3</v>
      </c>
      <c r="L36" s="9">
        <v>2167.08</v>
      </c>
      <c r="M36" s="6">
        <v>0</v>
      </c>
      <c r="N36" s="37"/>
    </row>
    <row r="37" spans="1:14" x14ac:dyDescent="0.2">
      <c r="A37" s="103" t="s">
        <v>1104</v>
      </c>
      <c r="B37" s="3" t="s">
        <v>1105</v>
      </c>
      <c r="C37" s="27">
        <v>0</v>
      </c>
      <c r="D37" s="28">
        <v>8000</v>
      </c>
      <c r="E37" s="5"/>
      <c r="F37" s="9"/>
      <c r="G37" s="9">
        <v>0</v>
      </c>
      <c r="H37" s="9">
        <v>3562.02</v>
      </c>
      <c r="I37" s="9">
        <v>6890.49</v>
      </c>
      <c r="J37" s="9">
        <v>4485.7299999999996</v>
      </c>
      <c r="K37" s="9">
        <v>14047.64</v>
      </c>
      <c r="L37" s="9">
        <v>8858.93</v>
      </c>
      <c r="M37" s="6">
        <v>0</v>
      </c>
      <c r="N37" s="37"/>
    </row>
    <row r="38" spans="1:14" x14ac:dyDescent="0.2">
      <c r="A38" s="103" t="s">
        <v>1106</v>
      </c>
      <c r="B38" s="3" t="s">
        <v>1107</v>
      </c>
      <c r="C38" s="29">
        <v>10000</v>
      </c>
      <c r="D38" s="28">
        <v>10000</v>
      </c>
      <c r="E38" s="5"/>
      <c r="F38" s="9"/>
      <c r="G38" s="9">
        <v>0</v>
      </c>
      <c r="H38" s="9">
        <v>9100</v>
      </c>
      <c r="I38" s="9">
        <v>10062.469999999999</v>
      </c>
      <c r="J38" s="9">
        <v>18368.849999999999</v>
      </c>
      <c r="K38" s="9">
        <v>46358.84</v>
      </c>
      <c r="L38" s="9">
        <v>50912.3</v>
      </c>
      <c r="M38" s="6">
        <v>0</v>
      </c>
      <c r="N38" s="37"/>
    </row>
    <row r="39" spans="1:14" x14ac:dyDescent="0.2">
      <c r="A39" s="103" t="s">
        <v>1108</v>
      </c>
      <c r="B39" s="3" t="s">
        <v>1109</v>
      </c>
      <c r="C39" s="27">
        <v>0</v>
      </c>
      <c r="D39" s="28">
        <v>35000</v>
      </c>
      <c r="E39" s="9">
        <f>15873.82+5847.54</f>
        <v>21721.360000000001</v>
      </c>
      <c r="F39" s="9">
        <v>23810.73</v>
      </c>
      <c r="G39" s="9">
        <v>24000</v>
      </c>
      <c r="H39" s="9">
        <v>44089.72</v>
      </c>
      <c r="I39" s="9">
        <v>35129.51</v>
      </c>
      <c r="J39" s="9">
        <v>48208.62</v>
      </c>
      <c r="K39" s="9">
        <v>36495.06</v>
      </c>
      <c r="L39" s="9">
        <v>21182.12</v>
      </c>
      <c r="M39" s="6">
        <v>0</v>
      </c>
      <c r="N39" s="37"/>
    </row>
    <row r="40" spans="1:14" x14ac:dyDescent="0.2">
      <c r="A40" s="103" t="s">
        <v>1110</v>
      </c>
      <c r="B40" s="3" t="s">
        <v>1111</v>
      </c>
      <c r="C40" s="27">
        <v>0</v>
      </c>
      <c r="D40" s="28">
        <v>7000</v>
      </c>
      <c r="E40" s="5"/>
      <c r="F40" s="9"/>
      <c r="G40" s="9">
        <v>0</v>
      </c>
      <c r="H40" s="9">
        <v>1137.33</v>
      </c>
      <c r="I40" s="9">
        <v>11072.47</v>
      </c>
      <c r="J40" s="9">
        <v>5467.25</v>
      </c>
      <c r="K40" s="9">
        <v>2835</v>
      </c>
      <c r="L40" s="9">
        <v>4752.12</v>
      </c>
      <c r="M40" s="6">
        <v>0</v>
      </c>
      <c r="N40" s="37"/>
    </row>
    <row r="41" spans="1:14" x14ac:dyDescent="0.2">
      <c r="A41" s="103" t="s">
        <v>1112</v>
      </c>
      <c r="B41" s="3" t="s">
        <v>1113</v>
      </c>
      <c r="C41" s="27">
        <v>0</v>
      </c>
      <c r="D41" s="30">
        <v>200</v>
      </c>
      <c r="E41" s="5"/>
      <c r="F41" s="9"/>
      <c r="G41" s="9">
        <v>200</v>
      </c>
      <c r="H41" s="5"/>
      <c r="I41" s="9">
        <v>5406.5</v>
      </c>
      <c r="J41" s="9">
        <v>4885</v>
      </c>
      <c r="K41" s="9">
        <v>2500</v>
      </c>
      <c r="L41" s="9">
        <v>3280.48</v>
      </c>
      <c r="M41" s="6">
        <v>0</v>
      </c>
      <c r="N41" s="37"/>
    </row>
    <row r="42" spans="1:14" x14ac:dyDescent="0.2">
      <c r="A42" s="103" t="s">
        <v>1114</v>
      </c>
      <c r="B42" s="3" t="s">
        <v>1115</v>
      </c>
      <c r="C42" s="27">
        <v>0</v>
      </c>
      <c r="D42" s="28">
        <v>2500</v>
      </c>
      <c r="E42" s="9">
        <v>1858.18</v>
      </c>
      <c r="F42" s="9">
        <v>2787.27</v>
      </c>
      <c r="G42" s="9">
        <v>1200</v>
      </c>
      <c r="H42" s="9">
        <v>2175</v>
      </c>
      <c r="I42" s="9">
        <v>9894</v>
      </c>
      <c r="J42" s="9">
        <v>5805</v>
      </c>
      <c r="K42" s="9">
        <v>5756.3</v>
      </c>
      <c r="L42" s="9">
        <v>5500</v>
      </c>
      <c r="M42" s="6">
        <v>0</v>
      </c>
      <c r="N42" s="37"/>
    </row>
    <row r="43" spans="1:14" x14ac:dyDescent="0.2">
      <c r="A43" s="103" t="s">
        <v>1116</v>
      </c>
      <c r="B43" s="3" t="s">
        <v>1117</v>
      </c>
      <c r="C43" s="27">
        <v>0</v>
      </c>
      <c r="D43" s="28">
        <v>65000</v>
      </c>
      <c r="E43" s="5"/>
      <c r="F43" s="9"/>
      <c r="G43" s="9">
        <v>1500</v>
      </c>
      <c r="H43" s="9">
        <v>50660.9</v>
      </c>
      <c r="I43" s="9">
        <v>62899</v>
      </c>
      <c r="J43" s="9">
        <v>53378.57</v>
      </c>
      <c r="K43" s="9">
        <v>17757</v>
      </c>
      <c r="L43" s="9">
        <v>20665.79</v>
      </c>
      <c r="M43" s="6">
        <v>0</v>
      </c>
      <c r="N43" s="37"/>
    </row>
    <row r="44" spans="1:14" x14ac:dyDescent="0.2">
      <c r="A44" s="103" t="s">
        <v>1118</v>
      </c>
      <c r="B44" s="3" t="s">
        <v>1119</v>
      </c>
      <c r="C44" s="27">
        <v>0</v>
      </c>
      <c r="D44" s="28">
        <v>4000</v>
      </c>
      <c r="E44" s="5"/>
      <c r="F44" s="9"/>
      <c r="G44" s="9">
        <v>500</v>
      </c>
      <c r="H44" s="9">
        <v>9932</v>
      </c>
      <c r="I44" s="9">
        <v>3921.48</v>
      </c>
      <c r="J44" s="9">
        <v>7442.6</v>
      </c>
      <c r="K44" s="9">
        <v>19002.5</v>
      </c>
      <c r="L44" s="9">
        <v>14484.79</v>
      </c>
      <c r="M44" s="6">
        <v>0</v>
      </c>
      <c r="N44" s="37"/>
    </row>
    <row r="45" spans="1:14" x14ac:dyDescent="0.2">
      <c r="A45" s="103" t="s">
        <v>1120</v>
      </c>
      <c r="B45" s="3" t="s">
        <v>1121</v>
      </c>
      <c r="C45" s="27">
        <v>0</v>
      </c>
      <c r="D45" s="28">
        <v>55000</v>
      </c>
      <c r="E45" s="5"/>
      <c r="F45" s="9"/>
      <c r="G45" s="9">
        <v>12000</v>
      </c>
      <c r="H45" s="9">
        <v>43144.6</v>
      </c>
      <c r="I45" s="9">
        <v>66801.7</v>
      </c>
      <c r="J45" s="9">
        <v>71657.919999999998</v>
      </c>
      <c r="K45" s="9">
        <v>39917.5</v>
      </c>
      <c r="L45" s="9">
        <v>45000</v>
      </c>
      <c r="M45" s="6">
        <v>0</v>
      </c>
      <c r="N45" s="37"/>
    </row>
    <row r="46" spans="1:14" x14ac:dyDescent="0.2">
      <c r="A46" s="103" t="s">
        <v>1122</v>
      </c>
      <c r="B46" s="3" t="s">
        <v>1123</v>
      </c>
      <c r="C46" s="27">
        <v>0</v>
      </c>
      <c r="D46" s="28">
        <v>40000</v>
      </c>
      <c r="E46" s="5"/>
      <c r="F46" s="9"/>
      <c r="G46" s="9">
        <v>40000</v>
      </c>
      <c r="H46" s="9">
        <v>21475.35</v>
      </c>
      <c r="I46" s="9">
        <v>13599.69</v>
      </c>
      <c r="J46" s="9">
        <v>22973.37</v>
      </c>
      <c r="K46" s="5"/>
      <c r="L46" s="5"/>
      <c r="M46" s="6">
        <v>0</v>
      </c>
      <c r="N46" s="37"/>
    </row>
    <row r="47" spans="1:14" x14ac:dyDescent="0.2">
      <c r="A47" s="103" t="s">
        <v>1124</v>
      </c>
      <c r="B47" s="3" t="s">
        <v>1125</v>
      </c>
      <c r="C47" s="31">
        <v>0</v>
      </c>
      <c r="D47" s="28">
        <v>70000</v>
      </c>
      <c r="E47" s="5"/>
      <c r="F47" s="9"/>
      <c r="G47" s="9">
        <v>0</v>
      </c>
      <c r="H47" s="5"/>
      <c r="I47" s="9">
        <v>76780.55</v>
      </c>
      <c r="J47" s="9">
        <v>234715.9</v>
      </c>
      <c r="K47" s="9">
        <v>237478.7</v>
      </c>
      <c r="L47" s="9">
        <v>47901.82</v>
      </c>
      <c r="M47" s="6">
        <v>0</v>
      </c>
      <c r="N47" s="37"/>
    </row>
    <row r="48" spans="1:14" x14ac:dyDescent="0.2">
      <c r="A48" s="103" t="s">
        <v>1126</v>
      </c>
      <c r="B48" s="3" t="s">
        <v>1127</v>
      </c>
      <c r="C48" s="27">
        <v>0</v>
      </c>
      <c r="D48" s="28">
        <v>40000</v>
      </c>
      <c r="E48" s="9">
        <v>15000</v>
      </c>
      <c r="F48" s="9">
        <v>22500</v>
      </c>
      <c r="G48" s="9">
        <v>4500</v>
      </c>
      <c r="H48" s="9">
        <v>13027.01</v>
      </c>
      <c r="I48" s="9">
        <v>40011.07</v>
      </c>
      <c r="J48" s="9">
        <v>59483.68</v>
      </c>
      <c r="K48" s="9">
        <v>63885.04</v>
      </c>
      <c r="L48" s="9">
        <v>40708.51</v>
      </c>
      <c r="M48" s="6">
        <v>0</v>
      </c>
      <c r="N48" s="37"/>
    </row>
    <row r="49" spans="1:14" ht="53.25" x14ac:dyDescent="0.2">
      <c r="A49" s="103" t="s">
        <v>1128</v>
      </c>
      <c r="B49" s="3" t="s">
        <v>1073</v>
      </c>
      <c r="C49" s="27">
        <v>500</v>
      </c>
      <c r="D49" s="28">
        <v>57000</v>
      </c>
      <c r="E49" s="5"/>
      <c r="F49" s="9"/>
      <c r="G49" s="9">
        <v>0</v>
      </c>
      <c r="H49" s="9">
        <v>53236.34</v>
      </c>
      <c r="I49" s="9">
        <v>69281.8</v>
      </c>
      <c r="J49" s="9">
        <v>70192.100000000006</v>
      </c>
      <c r="K49" s="9">
        <v>52560.17</v>
      </c>
      <c r="L49" s="9">
        <v>64739.94</v>
      </c>
      <c r="M49" s="6">
        <v>0</v>
      </c>
      <c r="N49" s="38" t="s">
        <v>1129</v>
      </c>
    </row>
    <row r="50" spans="1:14" x14ac:dyDescent="0.2">
      <c r="A50" s="103" t="s">
        <v>1130</v>
      </c>
      <c r="B50" s="3" t="s">
        <v>1131</v>
      </c>
      <c r="C50" s="27">
        <v>0</v>
      </c>
      <c r="D50" s="30">
        <v>0</v>
      </c>
      <c r="E50" s="9">
        <v>693.62</v>
      </c>
      <c r="F50" s="9">
        <v>1040.43</v>
      </c>
      <c r="G50" s="9">
        <v>5000</v>
      </c>
      <c r="H50" s="9">
        <v>330.2</v>
      </c>
      <c r="I50" s="5"/>
      <c r="J50" s="5"/>
      <c r="K50" s="9">
        <v>9722.82</v>
      </c>
      <c r="L50" s="9">
        <v>8960.39</v>
      </c>
      <c r="M50" s="6">
        <v>0</v>
      </c>
      <c r="N50" s="37"/>
    </row>
    <row r="51" spans="1:14" x14ac:dyDescent="0.2">
      <c r="A51" s="103" t="s">
        <v>1132</v>
      </c>
      <c r="B51" s="3" t="s">
        <v>1133</v>
      </c>
      <c r="C51" s="27">
        <v>0</v>
      </c>
      <c r="D51" s="30">
        <v>0</v>
      </c>
      <c r="E51" s="5"/>
      <c r="F51" s="9"/>
      <c r="G51" s="9"/>
      <c r="H51" s="9"/>
      <c r="I51" s="5"/>
      <c r="J51" s="9">
        <v>234.64</v>
      </c>
      <c r="K51" s="9">
        <v>120.65</v>
      </c>
      <c r="L51" s="9">
        <v>1037.45</v>
      </c>
      <c r="M51" s="6">
        <v>0</v>
      </c>
      <c r="N51" s="37"/>
    </row>
    <row r="52" spans="1:14" x14ac:dyDescent="0.2">
      <c r="A52" s="103" t="s">
        <v>1134</v>
      </c>
      <c r="B52" s="3" t="s">
        <v>1135</v>
      </c>
      <c r="C52" s="27">
        <v>300</v>
      </c>
      <c r="D52" s="28">
        <v>1000</v>
      </c>
      <c r="E52" s="9">
        <v>197.44</v>
      </c>
      <c r="F52" s="9">
        <v>296.16000000000003</v>
      </c>
      <c r="G52" s="9">
        <v>300</v>
      </c>
      <c r="H52" s="9">
        <v>928.1</v>
      </c>
      <c r="I52" s="9">
        <v>2060.2399999999998</v>
      </c>
      <c r="J52" s="9">
        <v>800</v>
      </c>
      <c r="K52" s="9">
        <v>1433.63</v>
      </c>
      <c r="L52" s="9">
        <v>1470.1</v>
      </c>
      <c r="M52" s="6">
        <v>0</v>
      </c>
      <c r="N52" s="37"/>
    </row>
    <row r="53" spans="1:14" ht="53.25" x14ac:dyDescent="0.2">
      <c r="A53" s="103" t="s">
        <v>1136</v>
      </c>
      <c r="B53" s="3" t="s">
        <v>1137</v>
      </c>
      <c r="C53" s="29">
        <v>10000</v>
      </c>
      <c r="D53" s="28">
        <v>18000</v>
      </c>
      <c r="E53" s="9">
        <v>5863.68</v>
      </c>
      <c r="F53" s="9">
        <v>8795.52</v>
      </c>
      <c r="G53" s="9">
        <v>7000</v>
      </c>
      <c r="H53" s="9">
        <v>8403.84</v>
      </c>
      <c r="I53" s="9">
        <v>21201.5</v>
      </c>
      <c r="J53" s="9">
        <v>20642.64</v>
      </c>
      <c r="K53" s="9">
        <v>20787.919999999998</v>
      </c>
      <c r="L53" s="9">
        <v>16076.46</v>
      </c>
      <c r="M53" s="6">
        <v>0</v>
      </c>
      <c r="N53" s="37" t="s">
        <v>1138</v>
      </c>
    </row>
    <row r="54" spans="1:14" x14ac:dyDescent="0.2">
      <c r="A54" s="103" t="s">
        <v>1139</v>
      </c>
      <c r="B54" s="3" t="s">
        <v>1140</v>
      </c>
      <c r="C54" s="27">
        <v>0</v>
      </c>
      <c r="D54" s="28">
        <v>15000</v>
      </c>
      <c r="E54" s="5"/>
      <c r="F54" s="9"/>
      <c r="G54" s="9">
        <v>6000</v>
      </c>
      <c r="H54" s="9">
        <v>12722.4</v>
      </c>
      <c r="I54" s="9">
        <v>11132.1</v>
      </c>
      <c r="J54" s="9">
        <v>4890.58</v>
      </c>
      <c r="K54" s="5"/>
      <c r="L54" s="5"/>
      <c r="M54" s="6">
        <v>0</v>
      </c>
      <c r="N54" s="37"/>
    </row>
    <row r="55" spans="1:14" x14ac:dyDescent="0.2">
      <c r="A55" s="103" t="s">
        <v>1141</v>
      </c>
      <c r="B55" s="3" t="s">
        <v>1142</v>
      </c>
      <c r="C55" s="29">
        <v>10000</v>
      </c>
      <c r="D55" s="28">
        <v>80000</v>
      </c>
      <c r="E55" s="9">
        <v>2626.97</v>
      </c>
      <c r="F55" s="9">
        <v>3940.4549999999999</v>
      </c>
      <c r="G55" s="9">
        <v>25000</v>
      </c>
      <c r="H55" s="9">
        <v>110267.27</v>
      </c>
      <c r="I55" s="9">
        <v>44646.58</v>
      </c>
      <c r="J55" s="9">
        <v>34729.440000000002</v>
      </c>
      <c r="K55" s="5"/>
      <c r="L55" s="5"/>
      <c r="M55" s="6">
        <v>0</v>
      </c>
      <c r="N55" s="37"/>
    </row>
    <row r="56" spans="1:14" x14ac:dyDescent="0.2">
      <c r="A56" s="103" t="s">
        <v>1143</v>
      </c>
      <c r="B56" s="3" t="s">
        <v>1144</v>
      </c>
      <c r="C56" s="29">
        <v>5000</v>
      </c>
      <c r="D56" s="28">
        <v>160000</v>
      </c>
      <c r="E56" s="5"/>
      <c r="F56" s="9"/>
      <c r="G56" s="9">
        <v>20000</v>
      </c>
      <c r="H56" s="9">
        <v>1602.26</v>
      </c>
      <c r="I56" s="9">
        <v>93596.27</v>
      </c>
      <c r="J56" s="9">
        <v>63524.19</v>
      </c>
      <c r="K56" s="5"/>
      <c r="L56" s="5"/>
      <c r="M56" s="6">
        <v>0</v>
      </c>
      <c r="N56" s="37"/>
    </row>
    <row r="57" spans="1:14" x14ac:dyDescent="0.2">
      <c r="A57" s="103" t="s">
        <v>1145</v>
      </c>
      <c r="B57" s="3" t="s">
        <v>1146</v>
      </c>
      <c r="C57" s="29">
        <v>1500</v>
      </c>
      <c r="D57" s="28">
        <v>15000</v>
      </c>
      <c r="E57" s="9">
        <v>365</v>
      </c>
      <c r="F57" s="9">
        <v>547.5</v>
      </c>
      <c r="G57" s="9">
        <v>3000</v>
      </c>
      <c r="H57" s="9">
        <v>3677.5</v>
      </c>
      <c r="I57" s="9">
        <v>6650.48</v>
      </c>
      <c r="J57" s="9">
        <v>18541.439999999999</v>
      </c>
      <c r="K57" s="9">
        <v>54302.25</v>
      </c>
      <c r="L57" s="9">
        <v>89339.89</v>
      </c>
      <c r="M57" s="6">
        <v>0</v>
      </c>
      <c r="N57" s="37"/>
    </row>
    <row r="58" spans="1:14" x14ac:dyDescent="0.2">
      <c r="A58" s="103" t="s">
        <v>1147</v>
      </c>
      <c r="B58" s="3" t="s">
        <v>1148</v>
      </c>
      <c r="C58" s="29">
        <v>2000</v>
      </c>
      <c r="D58" s="28">
        <v>7500</v>
      </c>
      <c r="E58" s="9">
        <v>382.63</v>
      </c>
      <c r="F58" s="9">
        <v>573.94500000000005</v>
      </c>
      <c r="G58" s="9">
        <v>1500</v>
      </c>
      <c r="H58" s="9">
        <v>5062.5600000000004</v>
      </c>
      <c r="I58" s="9">
        <v>11219.38</v>
      </c>
      <c r="J58" s="9">
        <v>7996.27</v>
      </c>
      <c r="K58" s="9">
        <v>6825.77</v>
      </c>
      <c r="L58" s="9">
        <v>5997.17</v>
      </c>
      <c r="M58" s="6">
        <v>0</v>
      </c>
      <c r="N58" s="37"/>
    </row>
    <row r="59" spans="1:14" x14ac:dyDescent="0.2">
      <c r="A59" s="103" t="s">
        <v>1149</v>
      </c>
      <c r="B59" s="3" t="s">
        <v>1150</v>
      </c>
      <c r="C59" s="27">
        <v>500</v>
      </c>
      <c r="D59" s="28">
        <v>7000</v>
      </c>
      <c r="E59" s="9">
        <v>292.2</v>
      </c>
      <c r="F59" s="9">
        <v>438.3</v>
      </c>
      <c r="G59" s="9">
        <v>400</v>
      </c>
      <c r="H59" s="9">
        <v>2524.44</v>
      </c>
      <c r="I59" s="9">
        <v>4601.3599999999997</v>
      </c>
      <c r="J59" s="9">
        <v>1977.84</v>
      </c>
      <c r="K59" s="9">
        <v>1060.8499999999999</v>
      </c>
      <c r="L59" s="9">
        <v>2356.89</v>
      </c>
      <c r="M59" s="6">
        <v>0</v>
      </c>
      <c r="N59" s="37"/>
    </row>
    <row r="60" spans="1:14" ht="32.25" x14ac:dyDescent="0.2">
      <c r="A60" s="103" t="s">
        <v>1151</v>
      </c>
      <c r="B60" s="3" t="s">
        <v>1152</v>
      </c>
      <c r="C60" s="33">
        <v>235000</v>
      </c>
      <c r="D60" s="28">
        <v>360000</v>
      </c>
      <c r="E60" s="9">
        <v>180837.17</v>
      </c>
      <c r="F60" s="9">
        <v>271255.755</v>
      </c>
      <c r="G60" s="9">
        <v>260000</v>
      </c>
      <c r="H60" s="9">
        <v>330049.17</v>
      </c>
      <c r="I60" s="9">
        <v>383200.59</v>
      </c>
      <c r="J60" s="9">
        <v>321380.40000000002</v>
      </c>
      <c r="K60" s="9">
        <v>319979.58</v>
      </c>
      <c r="L60" s="9">
        <v>454568.33</v>
      </c>
      <c r="M60" s="6">
        <v>0</v>
      </c>
      <c r="N60" s="38" t="s">
        <v>1153</v>
      </c>
    </row>
    <row r="61" spans="1:14" ht="32.25" x14ac:dyDescent="0.2">
      <c r="A61" s="103" t="s">
        <v>1154</v>
      </c>
      <c r="B61" s="3" t="s">
        <v>1155</v>
      </c>
      <c r="C61" s="29">
        <v>40000</v>
      </c>
      <c r="D61" s="28">
        <v>38000</v>
      </c>
      <c r="E61" s="9">
        <v>14410.28</v>
      </c>
      <c r="F61" s="9">
        <v>21615.42</v>
      </c>
      <c r="G61" s="9">
        <v>32000</v>
      </c>
      <c r="H61" s="9">
        <v>29620.69</v>
      </c>
      <c r="I61" s="9">
        <v>38510.71</v>
      </c>
      <c r="J61" s="9">
        <v>33179.230000000003</v>
      </c>
      <c r="K61" s="9">
        <v>33689.81</v>
      </c>
      <c r="L61" s="9">
        <v>47035.61</v>
      </c>
      <c r="M61" s="6">
        <v>0</v>
      </c>
      <c r="N61" s="38" t="s">
        <v>1156</v>
      </c>
    </row>
    <row r="62" spans="1:14" x14ac:dyDescent="0.2">
      <c r="A62" s="103" t="s">
        <v>1157</v>
      </c>
      <c r="B62" s="3" t="s">
        <v>1158</v>
      </c>
      <c r="C62" s="33">
        <v>1000</v>
      </c>
      <c r="D62" s="28">
        <v>8000</v>
      </c>
      <c r="E62" s="5"/>
      <c r="F62" s="9"/>
      <c r="G62" s="9">
        <v>1000</v>
      </c>
      <c r="H62" s="9">
        <v>200.6</v>
      </c>
      <c r="I62" s="9">
        <v>5817.29</v>
      </c>
      <c r="J62" s="9">
        <v>12658.37</v>
      </c>
      <c r="K62" s="9">
        <v>10935.05</v>
      </c>
      <c r="L62" s="9">
        <v>711.74</v>
      </c>
      <c r="M62" s="6">
        <v>0</v>
      </c>
      <c r="N62" s="37"/>
    </row>
    <row r="63" spans="1:14" x14ac:dyDescent="0.2">
      <c r="A63" s="103" t="s">
        <v>1159</v>
      </c>
      <c r="B63" s="3" t="s">
        <v>1160</v>
      </c>
      <c r="C63" s="27"/>
      <c r="D63" s="30"/>
      <c r="E63" s="5"/>
      <c r="F63" s="9"/>
      <c r="G63" s="9"/>
      <c r="H63" s="5"/>
      <c r="I63" s="9">
        <v>207.5</v>
      </c>
      <c r="J63" s="9">
        <v>-1.88</v>
      </c>
      <c r="K63" s="5"/>
      <c r="L63" s="9">
        <v>256.04000000000002</v>
      </c>
      <c r="M63" s="6">
        <v>0</v>
      </c>
      <c r="N63" s="37"/>
    </row>
    <row r="64" spans="1:14" x14ac:dyDescent="0.2">
      <c r="A64" s="103" t="s">
        <v>1161</v>
      </c>
      <c r="B64" s="3" t="s">
        <v>1162</v>
      </c>
      <c r="C64" s="29">
        <v>32500</v>
      </c>
      <c r="D64" s="28">
        <v>12500</v>
      </c>
      <c r="E64" s="9">
        <v>16483.96</v>
      </c>
      <c r="F64" s="9">
        <v>24725.94</v>
      </c>
      <c r="G64" s="9">
        <v>32500</v>
      </c>
      <c r="H64" s="9">
        <v>25387.63</v>
      </c>
      <c r="I64" s="9">
        <v>21604.13</v>
      </c>
      <c r="J64" s="9">
        <v>21685.13</v>
      </c>
      <c r="K64" s="9">
        <v>20861.080000000002</v>
      </c>
      <c r="L64" s="9">
        <v>19890.150000000001</v>
      </c>
      <c r="M64" s="6">
        <v>0</v>
      </c>
      <c r="N64" s="37"/>
    </row>
    <row r="65" spans="1:14" x14ac:dyDescent="0.2">
      <c r="A65" s="103" t="s">
        <v>1163</v>
      </c>
      <c r="B65" s="3" t="s">
        <v>1164</v>
      </c>
      <c r="C65" s="29">
        <v>4500</v>
      </c>
      <c r="D65" s="28">
        <v>40000</v>
      </c>
      <c r="E65" s="9">
        <v>838.88</v>
      </c>
      <c r="F65" s="9">
        <v>1258.32</v>
      </c>
      <c r="G65" s="9">
        <v>20000</v>
      </c>
      <c r="H65" s="9">
        <v>14778.67</v>
      </c>
      <c r="I65" s="9">
        <v>35240.480000000003</v>
      </c>
      <c r="J65" s="9">
        <v>39352.49</v>
      </c>
      <c r="K65" s="9">
        <v>42674.68</v>
      </c>
      <c r="L65" s="9">
        <v>28896.51</v>
      </c>
      <c r="M65" s="6">
        <v>0</v>
      </c>
      <c r="N65" s="37"/>
    </row>
    <row r="66" spans="1:14" x14ac:dyDescent="0.2">
      <c r="A66" s="103"/>
      <c r="B66" s="3"/>
      <c r="C66" s="3"/>
      <c r="D66" s="10"/>
      <c r="E66" s="10"/>
      <c r="F66" s="10"/>
      <c r="G66" s="23"/>
      <c r="H66" s="10"/>
      <c r="I66" s="10"/>
      <c r="J66" s="10"/>
      <c r="K66" s="10"/>
      <c r="L66" s="10"/>
      <c r="M66" s="10"/>
      <c r="N66" s="10"/>
    </row>
    <row r="67" spans="1:14" x14ac:dyDescent="0.2">
      <c r="A67" s="103"/>
      <c r="B67" s="3" t="s">
        <v>32</v>
      </c>
      <c r="C67" s="34">
        <f>SUM(C9:C65)</f>
        <v>255244</v>
      </c>
      <c r="D67" s="35">
        <f>SUM(D9:D65)</f>
        <v>415100</v>
      </c>
      <c r="E67" s="9">
        <v>229938.51</v>
      </c>
      <c r="F67" s="9">
        <v>344907.76500000001</v>
      </c>
      <c r="G67" s="9">
        <f>SUM(G9:G65)</f>
        <v>278700</v>
      </c>
      <c r="H67" s="9">
        <v>317711.53999999998</v>
      </c>
      <c r="I67" s="9">
        <v>551547.22</v>
      </c>
      <c r="J67" s="9">
        <v>564629.55000000005</v>
      </c>
      <c r="K67" s="9">
        <v>536316.1</v>
      </c>
      <c r="L67" s="9">
        <v>674488.85</v>
      </c>
      <c r="M67" s="6">
        <v>0</v>
      </c>
      <c r="N67" s="5"/>
    </row>
    <row r="68" spans="1:14" x14ac:dyDescent="0.2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3"/>
      <c r="B69" s="3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3"/>
      <c r="B71" s="3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3"/>
      <c r="B72" s="3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3"/>
      <c r="B73" s="3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3"/>
      <c r="B75" s="3"/>
      <c r="C75" s="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3"/>
      <c r="B76" s="3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3"/>
      <c r="B77" s="3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3"/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3"/>
      <c r="B79" s="3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3"/>
      <c r="B80" s="3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3"/>
      <c r="B81" s="3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3"/>
      <c r="B82" s="3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3"/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3"/>
      <c r="B84" s="3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3"/>
      <c r="B85" s="3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3"/>
      <c r="B86" s="3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3"/>
      <c r="B87" s="3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3"/>
      <c r="B88" s="3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3"/>
      <c r="B89" s="3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3"/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3"/>
      <c r="B91" s="3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3"/>
      <c r="B92" s="3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3"/>
      <c r="B93" s="3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3"/>
      <c r="B94" s="3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3"/>
      <c r="B95" s="3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3"/>
      <c r="B96" s="3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</sheetData>
  <sheetProtection algorithmName="SHA-512" hashValue="MQLf2BSpTuBjasl6kFeYteeJFF9ingJ5wrAQ6CrHtJvCaR1KuX5IeMqoItcXVI0NXyuGXPiO0Dvu8zNr6eb9lw==" saltValue="6htGVAo9p00P8NWTMWsK0Q==" spinCount="100000" sheet="1" objects="1" scenarios="1"/>
  <mergeCells count="4">
    <mergeCell ref="A1:N1"/>
    <mergeCell ref="A2:N2"/>
    <mergeCell ref="A3:N3"/>
    <mergeCell ref="A8:N8"/>
  </mergeCells>
  <pageMargins left="0.75" right="0.75" top="0.75" bottom="0.75" header="0.03" footer="0.03"/>
  <pageSetup scale="46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M62"/>
  <sheetViews>
    <sheetView topLeftCell="A3" workbookViewId="0">
      <selection activeCell="C14" sqref="C14"/>
    </sheetView>
  </sheetViews>
  <sheetFormatPr defaultColWidth="9" defaultRowHeight="12.75" x14ac:dyDescent="0.2"/>
  <cols>
    <col min="1" max="1" width="13.1640625" customWidth="1"/>
    <col min="2" max="2" width="36.33203125" bestFit="1" customWidth="1"/>
    <col min="3" max="3" width="12.6640625" customWidth="1"/>
    <col min="4" max="4" width="10.1640625" bestFit="1" customWidth="1"/>
    <col min="5" max="5" width="10.6640625" bestFit="1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1166</v>
      </c>
      <c r="B9" s="3" t="s">
        <v>1167</v>
      </c>
      <c r="C9" s="21">
        <v>-23000</v>
      </c>
      <c r="D9" s="9">
        <v>-20797.75</v>
      </c>
      <c r="E9" s="9">
        <v>-31196.625</v>
      </c>
      <c r="F9" s="9">
        <v>-15000</v>
      </c>
      <c r="G9" s="9">
        <v>-16387.2</v>
      </c>
      <c r="H9" s="9">
        <v>-38091.1</v>
      </c>
      <c r="I9" s="9">
        <v>-44910.9</v>
      </c>
      <c r="J9" s="9">
        <v>-111203.67</v>
      </c>
      <c r="K9" s="9">
        <v>-117124.75</v>
      </c>
      <c r="L9" s="6">
        <v>0</v>
      </c>
      <c r="M9" s="5"/>
    </row>
    <row r="10" spans="1:13" x14ac:dyDescent="0.2">
      <c r="A10" s="103" t="s">
        <v>1168</v>
      </c>
      <c r="B10" s="3" t="s">
        <v>1169</v>
      </c>
      <c r="C10" s="21" t="s">
        <v>531</v>
      </c>
      <c r="D10" s="5"/>
      <c r="E10" s="9"/>
      <c r="F10" s="9"/>
      <c r="G10" s="5"/>
      <c r="H10" s="5"/>
      <c r="I10" s="5"/>
      <c r="J10" s="9">
        <v>-3413.47</v>
      </c>
      <c r="K10" s="9">
        <v>-6996.58</v>
      </c>
      <c r="L10" s="6">
        <v>0</v>
      </c>
      <c r="M10" s="5"/>
    </row>
    <row r="11" spans="1:13" x14ac:dyDescent="0.2">
      <c r="A11" s="103" t="s">
        <v>1170</v>
      </c>
      <c r="B11" s="3" t="s">
        <v>1171</v>
      </c>
      <c r="C11" s="21">
        <f t="shared" ref="C11:C31" si="0">F11</f>
        <v>-15000</v>
      </c>
      <c r="D11" s="5"/>
      <c r="E11" s="9"/>
      <c r="F11" s="9">
        <v>-15000</v>
      </c>
      <c r="G11" s="5"/>
      <c r="H11" s="9">
        <v>-25112</v>
      </c>
      <c r="I11" s="9">
        <v>-43605</v>
      </c>
      <c r="J11" s="9">
        <v>-54181</v>
      </c>
      <c r="K11" s="9">
        <v>-60069</v>
      </c>
      <c r="L11" s="6">
        <v>0</v>
      </c>
      <c r="M11" s="5"/>
    </row>
    <row r="12" spans="1:13" x14ac:dyDescent="0.2">
      <c r="A12" s="103" t="s">
        <v>1172</v>
      </c>
      <c r="B12" s="3" t="s">
        <v>1173</v>
      </c>
      <c r="C12" s="21">
        <f t="shared" si="0"/>
        <v>200</v>
      </c>
      <c r="D12" s="9">
        <v>43.97</v>
      </c>
      <c r="E12" s="9">
        <v>65.954999999999998</v>
      </c>
      <c r="F12" s="9">
        <v>200</v>
      </c>
      <c r="G12" s="9">
        <v>5.69</v>
      </c>
      <c r="H12" s="9">
        <v>357.72</v>
      </c>
      <c r="I12" s="9">
        <v>499.98</v>
      </c>
      <c r="J12" s="9">
        <v>684.88</v>
      </c>
      <c r="K12" s="9">
        <v>1103.52</v>
      </c>
      <c r="L12" s="6">
        <v>0</v>
      </c>
      <c r="M12" s="5"/>
    </row>
    <row r="13" spans="1:13" x14ac:dyDescent="0.2">
      <c r="A13" s="103" t="s">
        <v>1174</v>
      </c>
      <c r="B13" s="3" t="s">
        <v>1175</v>
      </c>
      <c r="C13" s="21">
        <v>1500</v>
      </c>
      <c r="D13" s="9">
        <v>1273.0999999999999</v>
      </c>
      <c r="E13" s="9">
        <v>1909.65</v>
      </c>
      <c r="F13" s="9">
        <v>2100</v>
      </c>
      <c r="G13" s="9">
        <v>2546.6999999999998</v>
      </c>
      <c r="H13" s="9">
        <v>2110.8000000000002</v>
      </c>
      <c r="I13" s="9">
        <v>2110.8000000000002</v>
      </c>
      <c r="J13" s="9">
        <v>2110.8000000000002</v>
      </c>
      <c r="K13" s="9">
        <v>1839</v>
      </c>
      <c r="L13" s="6">
        <v>0</v>
      </c>
      <c r="M13" s="5"/>
    </row>
    <row r="14" spans="1:13" ht="32.25" x14ac:dyDescent="0.2">
      <c r="A14" s="50" t="s">
        <v>1176</v>
      </c>
      <c r="B14" s="51" t="s">
        <v>1177</v>
      </c>
      <c r="C14" s="93">
        <v>25000</v>
      </c>
      <c r="D14" s="94"/>
      <c r="E14" s="52"/>
      <c r="F14" s="52">
        <v>20000</v>
      </c>
      <c r="G14" s="52">
        <v>48880</v>
      </c>
      <c r="H14" s="52">
        <v>78587.02</v>
      </c>
      <c r="I14" s="52">
        <v>95051.67</v>
      </c>
      <c r="J14" s="52">
        <v>88777.53</v>
      </c>
      <c r="K14" s="52">
        <v>111277.8</v>
      </c>
      <c r="L14" s="53">
        <v>0</v>
      </c>
      <c r="M14" s="49" t="s">
        <v>1178</v>
      </c>
    </row>
    <row r="15" spans="1:13" x14ac:dyDescent="0.2">
      <c r="A15" s="103" t="s">
        <v>1179</v>
      </c>
      <c r="B15" s="3" t="s">
        <v>1180</v>
      </c>
      <c r="C15" s="21">
        <f t="shared" si="0"/>
        <v>0</v>
      </c>
      <c r="D15" s="5"/>
      <c r="E15" s="9"/>
      <c r="F15" s="9">
        <v>0</v>
      </c>
      <c r="G15" s="5"/>
      <c r="H15" s="9"/>
      <c r="I15" s="9">
        <v>666.09</v>
      </c>
      <c r="J15" s="9">
        <v>432.76</v>
      </c>
      <c r="K15" s="9">
        <v>778.49</v>
      </c>
      <c r="L15" s="6">
        <v>0</v>
      </c>
      <c r="M15" s="5"/>
    </row>
    <row r="16" spans="1:13" x14ac:dyDescent="0.2">
      <c r="A16" s="103" t="s">
        <v>1181</v>
      </c>
      <c r="B16" s="3" t="s">
        <v>1182</v>
      </c>
      <c r="C16" s="21">
        <v>13000</v>
      </c>
      <c r="D16" s="5"/>
      <c r="E16" s="9"/>
      <c r="F16" s="9">
        <v>15000</v>
      </c>
      <c r="G16" s="5"/>
      <c r="H16" s="9">
        <v>28000</v>
      </c>
      <c r="I16" s="9">
        <v>26400</v>
      </c>
      <c r="J16" s="9">
        <v>25110</v>
      </c>
      <c r="K16" s="9">
        <v>21925.05</v>
      </c>
      <c r="L16" s="6">
        <v>0</v>
      </c>
      <c r="M16" s="5"/>
    </row>
    <row r="17" spans="1:13" x14ac:dyDescent="0.2">
      <c r="A17" s="103" t="s">
        <v>1183</v>
      </c>
      <c r="B17" s="3" t="s">
        <v>1184</v>
      </c>
      <c r="C17" s="21">
        <f t="shared" si="0"/>
        <v>1200</v>
      </c>
      <c r="D17" s="5"/>
      <c r="E17" s="9"/>
      <c r="F17" s="9">
        <v>1200</v>
      </c>
      <c r="G17" s="5"/>
      <c r="H17" s="5"/>
      <c r="I17" s="5"/>
      <c r="J17" s="9">
        <v>1198.9000000000001</v>
      </c>
      <c r="K17" s="9">
        <v>1388.2</v>
      </c>
      <c r="L17" s="6">
        <v>0</v>
      </c>
      <c r="M17" s="5"/>
    </row>
    <row r="18" spans="1:13" x14ac:dyDescent="0.2">
      <c r="A18" s="103" t="s">
        <v>1185</v>
      </c>
      <c r="B18" s="3" t="s">
        <v>1186</v>
      </c>
      <c r="C18" s="21">
        <f t="shared" si="0"/>
        <v>5000</v>
      </c>
      <c r="D18" s="9">
        <v>408.66</v>
      </c>
      <c r="E18" s="9">
        <v>612.99</v>
      </c>
      <c r="F18" s="9">
        <v>5000</v>
      </c>
      <c r="G18" s="9">
        <v>4010.5</v>
      </c>
      <c r="H18" s="9">
        <v>2969.64</v>
      </c>
      <c r="I18" s="9">
        <v>10794.72</v>
      </c>
      <c r="J18" s="9">
        <v>17570.04</v>
      </c>
      <c r="K18" s="9">
        <v>2500</v>
      </c>
      <c r="L18" s="6">
        <v>0</v>
      </c>
      <c r="M18" s="5"/>
    </row>
    <row r="19" spans="1:13" x14ac:dyDescent="0.2">
      <c r="A19" s="103" t="s">
        <v>1187</v>
      </c>
      <c r="B19" s="3" t="s">
        <v>1188</v>
      </c>
      <c r="C19" s="21">
        <f t="shared" si="0"/>
        <v>200</v>
      </c>
      <c r="D19" s="9">
        <v>357.01</v>
      </c>
      <c r="E19" s="9">
        <v>535.51499999999999</v>
      </c>
      <c r="F19" s="9">
        <v>200</v>
      </c>
      <c r="G19" s="5"/>
      <c r="H19" s="5"/>
      <c r="I19" s="5"/>
      <c r="J19" s="5"/>
      <c r="K19" s="9">
        <v>2973</v>
      </c>
      <c r="L19" s="6">
        <v>0</v>
      </c>
      <c r="M19" s="5"/>
    </row>
    <row r="20" spans="1:13" x14ac:dyDescent="0.2">
      <c r="A20" s="103" t="s">
        <v>1189</v>
      </c>
      <c r="B20" s="3" t="s">
        <v>1190</v>
      </c>
      <c r="C20" s="21">
        <f t="shared" si="0"/>
        <v>400</v>
      </c>
      <c r="D20" s="9">
        <v>469.95</v>
      </c>
      <c r="E20" s="9">
        <v>704.92499999999995</v>
      </c>
      <c r="F20" s="9">
        <v>400</v>
      </c>
      <c r="G20" s="5"/>
      <c r="H20" s="9">
        <v>399</v>
      </c>
      <c r="I20" s="9">
        <v>30</v>
      </c>
      <c r="J20" s="5"/>
      <c r="K20" s="9">
        <v>555.88</v>
      </c>
      <c r="L20" s="6">
        <v>0</v>
      </c>
      <c r="M20" s="5"/>
    </row>
    <row r="21" spans="1:13" x14ac:dyDescent="0.2">
      <c r="A21" s="103" t="s">
        <v>1191</v>
      </c>
      <c r="B21" s="3" t="s">
        <v>1192</v>
      </c>
      <c r="C21" s="21">
        <f t="shared" si="0"/>
        <v>500</v>
      </c>
      <c r="D21" s="9"/>
      <c r="E21" s="9"/>
      <c r="F21" s="9">
        <v>500</v>
      </c>
      <c r="G21" s="9">
        <v>300</v>
      </c>
      <c r="H21" s="9">
        <v>594.16</v>
      </c>
      <c r="I21" s="9">
        <v>200.68</v>
      </c>
      <c r="J21" s="9">
        <v>336.59</v>
      </c>
      <c r="K21" s="9">
        <v>711.51</v>
      </c>
      <c r="L21" s="6">
        <v>0</v>
      </c>
      <c r="M21" s="5"/>
    </row>
    <row r="22" spans="1:13" x14ac:dyDescent="0.2">
      <c r="A22" s="103" t="s">
        <v>1193</v>
      </c>
      <c r="B22" s="3" t="s">
        <v>1194</v>
      </c>
      <c r="C22" s="21">
        <f t="shared" si="0"/>
        <v>1000</v>
      </c>
      <c r="D22" s="9">
        <v>574.32000000000005</v>
      </c>
      <c r="E22" s="9">
        <v>861.48</v>
      </c>
      <c r="F22" s="9">
        <v>1000</v>
      </c>
      <c r="G22" s="9">
        <v>422.77</v>
      </c>
      <c r="H22" s="9">
        <v>2034.38</v>
      </c>
      <c r="I22" s="9">
        <v>3229.8</v>
      </c>
      <c r="J22" s="9">
        <v>3648.72</v>
      </c>
      <c r="K22" s="9">
        <v>3364.4</v>
      </c>
      <c r="L22" s="6">
        <v>0</v>
      </c>
      <c r="M22" s="5"/>
    </row>
    <row r="23" spans="1:13" x14ac:dyDescent="0.2">
      <c r="A23" s="103" t="s">
        <v>1195</v>
      </c>
      <c r="B23" s="3" t="s">
        <v>1196</v>
      </c>
      <c r="C23" s="21">
        <f t="shared" si="0"/>
        <v>200</v>
      </c>
      <c r="D23" s="5"/>
      <c r="E23" s="9"/>
      <c r="F23" s="5">
        <v>200</v>
      </c>
      <c r="G23" s="9">
        <v>190.39</v>
      </c>
      <c r="H23" s="5"/>
      <c r="I23" s="5"/>
      <c r="J23" s="5"/>
      <c r="K23" s="5"/>
      <c r="L23" s="6">
        <v>0</v>
      </c>
      <c r="M23" s="5"/>
    </row>
    <row r="24" spans="1:13" x14ac:dyDescent="0.2">
      <c r="A24" s="103" t="s">
        <v>1197</v>
      </c>
      <c r="B24" s="3" t="s">
        <v>1198</v>
      </c>
      <c r="C24" s="21">
        <f t="shared" si="0"/>
        <v>5000</v>
      </c>
      <c r="D24" s="9">
        <v>2785</v>
      </c>
      <c r="E24" s="9">
        <v>4177.5</v>
      </c>
      <c r="F24" s="5">
        <v>5000</v>
      </c>
      <c r="G24" s="9">
        <v>-26.47</v>
      </c>
      <c r="H24" s="9">
        <v>20648.099999999999</v>
      </c>
      <c r="I24" s="9">
        <v>19049.63</v>
      </c>
      <c r="J24" s="9">
        <v>16626.8</v>
      </c>
      <c r="K24" s="9">
        <v>19162.63</v>
      </c>
      <c r="L24" s="6">
        <v>0</v>
      </c>
      <c r="M24" s="5"/>
    </row>
    <row r="25" spans="1:13" x14ac:dyDescent="0.2">
      <c r="A25" s="103" t="s">
        <v>1199</v>
      </c>
      <c r="B25" s="3" t="s">
        <v>1200</v>
      </c>
      <c r="C25" s="21">
        <v>2100</v>
      </c>
      <c r="D25" s="5"/>
      <c r="E25" s="9"/>
      <c r="F25" s="5">
        <v>2600</v>
      </c>
      <c r="G25" s="9">
        <v>283.10000000000002</v>
      </c>
      <c r="H25" s="9">
        <v>2142.6</v>
      </c>
      <c r="I25" s="9">
        <v>3465</v>
      </c>
      <c r="J25" s="9">
        <v>2741</v>
      </c>
      <c r="K25" s="9">
        <v>10000</v>
      </c>
      <c r="L25" s="6">
        <v>0</v>
      </c>
      <c r="M25" s="5"/>
    </row>
    <row r="26" spans="1:13" x14ac:dyDescent="0.2">
      <c r="A26" s="103" t="s">
        <v>1201</v>
      </c>
      <c r="B26" s="3" t="s">
        <v>1202</v>
      </c>
      <c r="C26" s="21">
        <v>500</v>
      </c>
      <c r="D26" s="9">
        <v>60</v>
      </c>
      <c r="E26" s="9">
        <v>90</v>
      </c>
      <c r="F26" s="5">
        <v>1000</v>
      </c>
      <c r="G26" s="9">
        <v>54.4</v>
      </c>
      <c r="H26" s="9">
        <v>3158.87</v>
      </c>
      <c r="I26" s="9">
        <v>217.6</v>
      </c>
      <c r="J26" s="9">
        <v>209.38</v>
      </c>
      <c r="K26" s="9">
        <v>423.34</v>
      </c>
      <c r="L26" s="6">
        <v>0</v>
      </c>
      <c r="M26" s="5"/>
    </row>
    <row r="27" spans="1:13" x14ac:dyDescent="0.2">
      <c r="A27" s="103" t="s">
        <v>1203</v>
      </c>
      <c r="B27" s="3" t="s">
        <v>1204</v>
      </c>
      <c r="C27" s="21">
        <v>115000</v>
      </c>
      <c r="D27" s="9">
        <v>72887.08</v>
      </c>
      <c r="E27" s="9">
        <v>109330.62</v>
      </c>
      <c r="F27" s="5">
        <v>120000</v>
      </c>
      <c r="G27" s="9">
        <v>137371.17000000001</v>
      </c>
      <c r="H27" s="9">
        <v>131503.95000000001</v>
      </c>
      <c r="I27" s="9">
        <v>131040.04</v>
      </c>
      <c r="J27" s="9">
        <v>116440.17</v>
      </c>
      <c r="K27" s="9">
        <v>116005.72</v>
      </c>
      <c r="L27" s="6">
        <v>0</v>
      </c>
      <c r="M27" s="5"/>
    </row>
    <row r="28" spans="1:13" x14ac:dyDescent="0.2">
      <c r="A28" s="103" t="s">
        <v>1205</v>
      </c>
      <c r="B28" s="3" t="s">
        <v>1206</v>
      </c>
      <c r="C28" s="21">
        <f t="shared" si="0"/>
        <v>10000</v>
      </c>
      <c r="D28" s="9">
        <v>6555.72</v>
      </c>
      <c r="E28" s="9">
        <v>9833.58</v>
      </c>
      <c r="F28" s="5">
        <v>10000</v>
      </c>
      <c r="G28" s="9">
        <v>10622.59</v>
      </c>
      <c r="H28" s="9">
        <v>10298.51</v>
      </c>
      <c r="I28" s="9">
        <v>9775.9699999999993</v>
      </c>
      <c r="J28" s="9">
        <v>8728.61</v>
      </c>
      <c r="K28" s="9">
        <v>9332.91</v>
      </c>
      <c r="L28" s="6">
        <v>0</v>
      </c>
      <c r="M28" s="5"/>
    </row>
    <row r="29" spans="1:13" x14ac:dyDescent="0.2">
      <c r="A29" s="103" t="s">
        <v>1207</v>
      </c>
      <c r="B29" s="3" t="s">
        <v>1208</v>
      </c>
      <c r="C29" s="21">
        <f t="shared" si="0"/>
        <v>0</v>
      </c>
      <c r="D29" s="5"/>
      <c r="E29" s="9"/>
      <c r="F29" s="5"/>
      <c r="G29" s="5"/>
      <c r="H29" s="9">
        <v>3788.25</v>
      </c>
      <c r="I29" s="9">
        <v>6881.59</v>
      </c>
      <c r="J29" s="9">
        <v>5899.78</v>
      </c>
      <c r="K29" s="9">
        <v>-5044.3999999999996</v>
      </c>
      <c r="L29" s="6">
        <v>0</v>
      </c>
      <c r="M29" s="5"/>
    </row>
    <row r="30" spans="1:13" x14ac:dyDescent="0.2">
      <c r="A30" s="103" t="s">
        <v>1209</v>
      </c>
      <c r="B30" s="3" t="s">
        <v>1210</v>
      </c>
      <c r="C30" s="21">
        <f t="shared" si="0"/>
        <v>4700</v>
      </c>
      <c r="D30" s="9">
        <v>2655.78</v>
      </c>
      <c r="E30" s="9">
        <v>3983.67</v>
      </c>
      <c r="F30" s="5">
        <v>4700</v>
      </c>
      <c r="G30" s="9">
        <v>4748.07</v>
      </c>
      <c r="H30" s="9">
        <v>6105.69</v>
      </c>
      <c r="I30" s="9">
        <v>7854.69</v>
      </c>
      <c r="J30" s="9">
        <v>8735.85</v>
      </c>
      <c r="K30" s="9">
        <v>14621.19</v>
      </c>
      <c r="L30" s="6">
        <v>0</v>
      </c>
      <c r="M30" s="5"/>
    </row>
    <row r="31" spans="1:13" x14ac:dyDescent="0.2">
      <c r="A31" s="103" t="s">
        <v>1211</v>
      </c>
      <c r="B31" s="3" t="s">
        <v>1212</v>
      </c>
      <c r="C31" s="21">
        <f t="shared" si="0"/>
        <v>0</v>
      </c>
      <c r="D31" s="5"/>
      <c r="E31" s="9"/>
      <c r="F31" s="5"/>
      <c r="G31" s="5"/>
      <c r="H31" s="9">
        <v>4501.51</v>
      </c>
      <c r="I31" s="9"/>
      <c r="J31" s="5"/>
      <c r="K31" s="5"/>
      <c r="L31" s="6">
        <v>0</v>
      </c>
      <c r="M31" s="5"/>
    </row>
    <row r="32" spans="1:13" x14ac:dyDescent="0.2">
      <c r="A32" s="103"/>
      <c r="B32" s="3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">
      <c r="A33" s="103"/>
      <c r="B33" s="3" t="s">
        <v>32</v>
      </c>
      <c r="C33" s="21">
        <f>SUM(C9:C31)</f>
        <v>147500</v>
      </c>
      <c r="D33" s="9">
        <v>67272.84</v>
      </c>
      <c r="E33" s="9">
        <v>100909.26</v>
      </c>
      <c r="F33" s="9">
        <f>SUM(F9:F31)</f>
        <v>159100</v>
      </c>
      <c r="G33" s="9">
        <v>192399.3</v>
      </c>
      <c r="H33" s="9">
        <v>233997.1</v>
      </c>
      <c r="I33" s="9">
        <v>228752.36</v>
      </c>
      <c r="J33" s="9">
        <v>131055.57</v>
      </c>
      <c r="K33" s="9">
        <v>128903.81</v>
      </c>
      <c r="L33" s="6">
        <v>0</v>
      </c>
      <c r="M33" s="5"/>
    </row>
    <row r="34" spans="1:13" x14ac:dyDescent="0.2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</sheetData>
  <sheetProtection algorithmName="SHA-512" hashValue="kPtrBwZRgPNWxJ5sHswme9OkZ3pf9kDltNQoC1mg0pt727uVryTCzwDAkgf7lQa6UBd9DUddb+rhle1TVd4eNQ==" saltValue="bF7clyo7zH3QPEcyg/PQj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6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3040-99E0-4F6D-B5B7-6DF377551D0C}">
  <dimension ref="A1:P20"/>
  <sheetViews>
    <sheetView workbookViewId="0">
      <selection activeCell="G27" sqref="G27"/>
    </sheetView>
  </sheetViews>
  <sheetFormatPr defaultColWidth="9" defaultRowHeight="12.75" x14ac:dyDescent="0.2"/>
  <cols>
    <col min="1" max="1" width="19" customWidth="1"/>
    <col min="2" max="2" width="38" customWidth="1"/>
    <col min="3" max="3" width="13.83203125" style="40" customWidth="1"/>
    <col min="4" max="4" width="16.33203125" customWidth="1"/>
    <col min="5" max="5" width="16.33203125" style="40" customWidth="1"/>
    <col min="6" max="6" width="16.83203125" customWidth="1"/>
    <col min="7" max="7" width="19.1640625" customWidth="1"/>
    <col min="8" max="8" width="20" customWidth="1"/>
    <col min="9" max="10" width="21.33203125" customWidth="1"/>
    <col min="11" max="11" width="20.6640625" customWidth="1"/>
  </cols>
  <sheetData>
    <row r="1" spans="1:16" ht="18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63"/>
      <c r="L1" s="63"/>
      <c r="M1" s="63"/>
      <c r="N1" s="63"/>
      <c r="O1" s="67"/>
      <c r="P1" s="40"/>
    </row>
    <row r="2" spans="1:16" ht="16.5" customHeight="1" x14ac:dyDescent="0.2">
      <c r="A2" s="114" t="s">
        <v>1213</v>
      </c>
      <c r="B2" s="114"/>
      <c r="C2" s="114"/>
      <c r="D2" s="114"/>
      <c r="E2" s="114"/>
      <c r="F2" s="114"/>
      <c r="G2" s="114"/>
      <c r="H2" s="114"/>
      <c r="I2" s="114"/>
      <c r="J2" s="114"/>
      <c r="K2" s="63"/>
      <c r="L2" s="63"/>
      <c r="M2" s="63"/>
      <c r="N2" s="63"/>
      <c r="O2" s="67"/>
      <c r="P2" s="40"/>
    </row>
    <row r="3" spans="1:16" ht="18.75" customHeight="1" x14ac:dyDescent="0.2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63"/>
      <c r="L3" s="63"/>
      <c r="M3" s="63"/>
      <c r="N3" s="63"/>
      <c r="O3" s="67"/>
      <c r="P3" s="40"/>
    </row>
    <row r="4" spans="1:16" ht="18.75" customHeight="1" x14ac:dyDescent="0.2">
      <c r="A4" s="63"/>
      <c r="B4" s="63"/>
      <c r="C4" s="95" t="s">
        <v>3</v>
      </c>
      <c r="D4" s="95" t="s">
        <v>4</v>
      </c>
      <c r="E4" s="1" t="s">
        <v>5</v>
      </c>
      <c r="F4" s="95" t="s">
        <v>4</v>
      </c>
      <c r="G4" s="63" t="s">
        <v>6</v>
      </c>
      <c r="H4" s="63" t="s">
        <v>7</v>
      </c>
      <c r="I4" s="63" t="s">
        <v>7</v>
      </c>
      <c r="J4" s="63"/>
      <c r="K4" s="63"/>
      <c r="L4" s="63"/>
      <c r="M4" s="63"/>
      <c r="N4" s="63"/>
      <c r="O4" s="63"/>
      <c r="P4" s="40"/>
    </row>
    <row r="5" spans="1:16" ht="18.75" customHeight="1" x14ac:dyDescent="0.2">
      <c r="A5" s="63"/>
      <c r="B5" s="63"/>
      <c r="C5" s="95" t="s">
        <v>8</v>
      </c>
      <c r="D5" s="95" t="s">
        <v>9</v>
      </c>
      <c r="E5" s="1" t="s">
        <v>7</v>
      </c>
      <c r="F5" s="95" t="s">
        <v>7</v>
      </c>
      <c r="G5" s="63" t="s">
        <v>11</v>
      </c>
      <c r="H5" s="63" t="s">
        <v>12</v>
      </c>
      <c r="I5" s="63" t="s">
        <v>13</v>
      </c>
      <c r="J5" s="63" t="s">
        <v>109</v>
      </c>
      <c r="K5" s="63"/>
      <c r="L5" s="63"/>
      <c r="M5" s="63"/>
      <c r="N5" s="63"/>
      <c r="O5" s="67"/>
      <c r="P5" s="40"/>
    </row>
    <row r="6" spans="1:16" ht="18.75" customHeight="1" x14ac:dyDescent="0.2">
      <c r="A6" s="63"/>
      <c r="B6" s="63"/>
      <c r="C6" s="96" t="s">
        <v>16</v>
      </c>
      <c r="D6" s="73" t="s">
        <v>17</v>
      </c>
      <c r="E6" s="2" t="s">
        <v>18</v>
      </c>
      <c r="F6" s="96" t="s">
        <v>1214</v>
      </c>
      <c r="G6" s="73" t="s">
        <v>16</v>
      </c>
      <c r="H6" s="73" t="s">
        <v>19</v>
      </c>
      <c r="I6" s="73" t="s">
        <v>19</v>
      </c>
      <c r="J6" s="73" t="s">
        <v>110</v>
      </c>
      <c r="K6" s="73" t="s">
        <v>20</v>
      </c>
      <c r="L6" s="63"/>
      <c r="M6" s="63"/>
      <c r="N6" s="63"/>
      <c r="O6" s="67"/>
      <c r="P6" s="40"/>
    </row>
    <row r="7" spans="1:16" ht="3.75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0"/>
    </row>
    <row r="8" spans="1:16" ht="18.75" customHeight="1" x14ac:dyDescent="0.2">
      <c r="A8" s="63" t="s">
        <v>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40"/>
    </row>
    <row r="9" spans="1:16" ht="19.5" customHeight="1" x14ac:dyDescent="0.2">
      <c r="A9" s="63" t="s">
        <v>1215</v>
      </c>
      <c r="B9" s="63" t="s">
        <v>1216</v>
      </c>
      <c r="C9" s="63">
        <v>0</v>
      </c>
      <c r="D9" s="63">
        <v>0</v>
      </c>
      <c r="E9" s="63">
        <v>0</v>
      </c>
      <c r="F9" s="78">
        <v>-29130</v>
      </c>
      <c r="G9" s="68">
        <v>-38000</v>
      </c>
      <c r="H9" s="68">
        <v>-35339.49</v>
      </c>
      <c r="I9" s="68">
        <v>-35757.599999999999</v>
      </c>
      <c r="J9" s="69">
        <v>-1</v>
      </c>
      <c r="K9" s="116" t="s">
        <v>1217</v>
      </c>
      <c r="L9" s="67"/>
      <c r="M9" s="67"/>
      <c r="N9" s="67"/>
      <c r="O9" s="67"/>
      <c r="P9" s="40"/>
    </row>
    <row r="10" spans="1:16" ht="18.75" customHeight="1" x14ac:dyDescent="0.2">
      <c r="A10" s="63" t="s">
        <v>1218</v>
      </c>
      <c r="B10" s="63" t="s">
        <v>1219</v>
      </c>
      <c r="C10" s="63">
        <v>0</v>
      </c>
      <c r="D10" s="63">
        <v>0</v>
      </c>
      <c r="E10" s="63">
        <v>0</v>
      </c>
      <c r="F10" s="78">
        <v>-4761.25</v>
      </c>
      <c r="G10" s="68">
        <v>-7000</v>
      </c>
      <c r="H10" s="68">
        <v>-6541.2</v>
      </c>
      <c r="I10" s="68">
        <v>-7232.45</v>
      </c>
      <c r="J10" s="69">
        <v>-1</v>
      </c>
      <c r="K10" s="116"/>
      <c r="L10" s="63"/>
      <c r="M10" s="63"/>
      <c r="N10" s="63"/>
      <c r="O10" s="63"/>
      <c r="P10" s="40"/>
    </row>
    <row r="11" spans="1:16" ht="18.75" customHeight="1" x14ac:dyDescent="0.2">
      <c r="A11" s="63" t="s">
        <v>1220</v>
      </c>
      <c r="B11" s="63" t="s">
        <v>1221</v>
      </c>
      <c r="C11" s="63">
        <v>0</v>
      </c>
      <c r="D11" s="63">
        <v>0</v>
      </c>
      <c r="E11" s="63">
        <v>0</v>
      </c>
      <c r="F11" s="79"/>
      <c r="G11" s="63">
        <v>120</v>
      </c>
      <c r="H11" s="63">
        <v>21.84</v>
      </c>
      <c r="I11" s="63">
        <v>131.04</v>
      </c>
      <c r="J11" s="69">
        <v>-1</v>
      </c>
      <c r="K11" s="116"/>
      <c r="L11" s="63"/>
      <c r="M11" s="63"/>
      <c r="N11" s="63"/>
      <c r="O11" s="63"/>
      <c r="P11" s="40"/>
    </row>
    <row r="12" spans="1:16" ht="18.75" customHeight="1" x14ac:dyDescent="0.2">
      <c r="A12" s="63" t="s">
        <v>1222</v>
      </c>
      <c r="B12" s="63" t="s">
        <v>1223</v>
      </c>
      <c r="C12" s="63">
        <v>0</v>
      </c>
      <c r="D12" s="63">
        <v>0</v>
      </c>
      <c r="E12" s="63">
        <v>0</v>
      </c>
      <c r="F12" s="78">
        <v>40636.06</v>
      </c>
      <c r="G12" s="68">
        <v>45000</v>
      </c>
      <c r="H12" s="68">
        <v>50197.07</v>
      </c>
      <c r="I12" s="68">
        <v>44499.11</v>
      </c>
      <c r="J12" s="69">
        <v>-1</v>
      </c>
      <c r="K12" s="116"/>
      <c r="L12" s="63"/>
      <c r="M12" s="63"/>
      <c r="N12" s="63"/>
      <c r="O12" s="63"/>
      <c r="P12" s="40"/>
    </row>
    <row r="13" spans="1:16" ht="18.75" customHeight="1" x14ac:dyDescent="0.2">
      <c r="A13" s="63" t="s">
        <v>1224</v>
      </c>
      <c r="B13" s="63" t="s">
        <v>1225</v>
      </c>
      <c r="C13" s="63">
        <v>0</v>
      </c>
      <c r="D13" s="63">
        <v>0</v>
      </c>
      <c r="E13" s="63">
        <v>0</v>
      </c>
      <c r="F13" s="78">
        <v>5082.59</v>
      </c>
      <c r="G13" s="68">
        <v>1300</v>
      </c>
      <c r="H13" s="63">
        <v>372.51</v>
      </c>
      <c r="I13" s="63">
        <v>839.58</v>
      </c>
      <c r="J13" s="69">
        <v>-1</v>
      </c>
      <c r="K13" s="116"/>
      <c r="L13" s="63"/>
      <c r="M13" s="63"/>
      <c r="N13" s="63"/>
      <c r="O13" s="63"/>
      <c r="P13" s="40"/>
    </row>
    <row r="14" spans="1:16" ht="18.75" customHeight="1" x14ac:dyDescent="0.2">
      <c r="A14" s="63" t="s">
        <v>1226</v>
      </c>
      <c r="B14" s="63" t="s">
        <v>1227</v>
      </c>
      <c r="C14" s="63">
        <v>0</v>
      </c>
      <c r="D14" s="63">
        <v>0</v>
      </c>
      <c r="E14" s="63">
        <v>0</v>
      </c>
      <c r="F14" s="79"/>
      <c r="G14" s="63">
        <v>300</v>
      </c>
      <c r="H14" s="63"/>
      <c r="I14" s="63">
        <v>438.55</v>
      </c>
      <c r="J14" s="69">
        <v>-1</v>
      </c>
      <c r="K14" s="116"/>
      <c r="L14" s="63"/>
      <c r="M14" s="63"/>
      <c r="N14" s="63"/>
      <c r="O14" s="63"/>
      <c r="P14" s="40"/>
    </row>
    <row r="15" spans="1:16" ht="19.5" customHeight="1" x14ac:dyDescent="0.2">
      <c r="A15" s="63" t="s">
        <v>1228</v>
      </c>
      <c r="B15" s="63" t="s">
        <v>1229</v>
      </c>
      <c r="C15" s="63">
        <v>0</v>
      </c>
      <c r="D15" s="78">
        <v>5530.09</v>
      </c>
      <c r="E15" s="78">
        <v>5530.09</v>
      </c>
      <c r="F15" s="78">
        <v>5743.97</v>
      </c>
      <c r="G15" s="68">
        <v>7450</v>
      </c>
      <c r="H15" s="68">
        <v>6424.09</v>
      </c>
      <c r="I15" s="68">
        <v>6181.17</v>
      </c>
      <c r="J15" s="69">
        <v>-1</v>
      </c>
      <c r="K15" s="116"/>
      <c r="L15" s="67"/>
      <c r="M15" s="67"/>
      <c r="N15" s="67"/>
      <c r="O15" s="67"/>
      <c r="P15" s="40"/>
    </row>
    <row r="16" spans="1:16" ht="18.75" customHeight="1" x14ac:dyDescent="0.2">
      <c r="A16" s="63" t="s">
        <v>1230</v>
      </c>
      <c r="B16" s="63" t="s">
        <v>1231</v>
      </c>
      <c r="C16" s="63">
        <v>0</v>
      </c>
      <c r="D16" s="79">
        <v>387.54</v>
      </c>
      <c r="E16" s="79">
        <v>387.54</v>
      </c>
      <c r="F16" s="79">
        <v>540.94000000000005</v>
      </c>
      <c r="G16" s="63">
        <v>590</v>
      </c>
      <c r="H16" s="63">
        <v>510.72</v>
      </c>
      <c r="I16" s="63">
        <v>475.01</v>
      </c>
      <c r="J16" s="69">
        <v>-1</v>
      </c>
      <c r="K16" s="116"/>
      <c r="L16" s="63"/>
      <c r="M16" s="63"/>
      <c r="N16" s="63"/>
      <c r="O16" s="63"/>
      <c r="P16" s="40"/>
    </row>
    <row r="17" spans="1:16" ht="18.75" customHeight="1" x14ac:dyDescent="0.2">
      <c r="A17" s="63" t="s">
        <v>1232</v>
      </c>
      <c r="B17" s="63" t="s">
        <v>1233</v>
      </c>
      <c r="C17" s="63">
        <v>0</v>
      </c>
      <c r="D17" s="63">
        <v>0</v>
      </c>
      <c r="E17" s="63">
        <v>0</v>
      </c>
      <c r="F17" s="79">
        <v>784.77</v>
      </c>
      <c r="G17" s="68">
        <v>1100</v>
      </c>
      <c r="H17" s="63">
        <v>948.15</v>
      </c>
      <c r="I17" s="63">
        <v>994.04</v>
      </c>
      <c r="J17" s="69">
        <v>-1</v>
      </c>
      <c r="K17" s="116"/>
      <c r="L17" s="63"/>
      <c r="M17" s="63"/>
      <c r="N17" s="63"/>
      <c r="O17" s="63"/>
      <c r="P17" s="40"/>
    </row>
    <row r="18" spans="1:16" ht="18.75" customHeight="1" x14ac:dyDescent="0.2">
      <c r="A18" s="63" t="s">
        <v>1234</v>
      </c>
      <c r="B18" s="63" t="s">
        <v>1235</v>
      </c>
      <c r="C18" s="63">
        <v>0</v>
      </c>
      <c r="D18" s="63">
        <v>0</v>
      </c>
      <c r="E18" s="63">
        <v>0</v>
      </c>
      <c r="F18" s="63"/>
      <c r="G18" s="63"/>
      <c r="H18" s="63"/>
      <c r="I18" s="63">
        <v>1.5</v>
      </c>
      <c r="J18" s="69">
        <v>0</v>
      </c>
      <c r="K18" s="116"/>
      <c r="L18" s="63"/>
      <c r="M18" s="63"/>
      <c r="N18" s="63"/>
      <c r="O18" s="63"/>
      <c r="P18" s="40"/>
    </row>
    <row r="19" spans="1:16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40"/>
    </row>
    <row r="20" spans="1:16" x14ac:dyDescent="0.2">
      <c r="A20" s="63"/>
      <c r="B20" s="63" t="s">
        <v>32</v>
      </c>
      <c r="C20" s="76">
        <v>0</v>
      </c>
      <c r="D20" s="80">
        <f>SUM(D9:D18)</f>
        <v>5917.63</v>
      </c>
      <c r="E20" s="80">
        <f>SUM(E9:E18)</f>
        <v>5917.63</v>
      </c>
      <c r="F20" s="80">
        <f>SUM(F9:F18)</f>
        <v>18897.079999999998</v>
      </c>
      <c r="G20" s="74">
        <v>10860</v>
      </c>
      <c r="H20" s="74">
        <v>16593.689999999999</v>
      </c>
      <c r="I20" s="74">
        <v>10569.95</v>
      </c>
      <c r="J20" s="75">
        <v>-1</v>
      </c>
      <c r="K20" s="63"/>
      <c r="L20" s="63"/>
      <c r="M20" s="63"/>
      <c r="N20" s="63"/>
      <c r="O20" s="63"/>
      <c r="P20" s="40"/>
    </row>
  </sheetData>
  <sheetProtection algorithmName="SHA-512" hashValue="K1DbPmQBV+12/e/A8qknCc8ErAvrbDtB9qOjvosD96QkIHRbIAJVQkU5lEB6ND0S1nCCZH43fCBq7TWaT27/dg==" saltValue="KInbwjgL1+/kzLIX2Y0ycQ==" spinCount="100000" sheet="1" objects="1" scenarios="1"/>
  <mergeCells count="4">
    <mergeCell ref="A2:J2"/>
    <mergeCell ref="A1:J1"/>
    <mergeCell ref="A3:J3"/>
    <mergeCell ref="K9:K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M47"/>
  <sheetViews>
    <sheetView topLeftCell="B1" workbookViewId="0">
      <selection activeCell="C17" sqref="C17"/>
    </sheetView>
  </sheetViews>
  <sheetFormatPr defaultColWidth="9" defaultRowHeight="12.75" x14ac:dyDescent="0.2"/>
  <cols>
    <col min="1" max="1" width="13.1640625" customWidth="1"/>
    <col min="2" max="2" width="30.33203125" bestFit="1" customWidth="1"/>
    <col min="3" max="3" width="13.33203125" bestFit="1" customWidth="1"/>
    <col min="4" max="5" width="12.1640625" bestFit="1" customWidth="1"/>
    <col min="6" max="11" width="14.33203125" customWidth="1"/>
    <col min="12" max="12" width="11.33203125" customWidth="1"/>
    <col min="13" max="13" width="41.1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1236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1237</v>
      </c>
      <c r="B9" s="3" t="s">
        <v>1238</v>
      </c>
      <c r="C9" s="26">
        <f>-2680000</f>
        <v>-2680000</v>
      </c>
      <c r="D9" s="9">
        <v>-21469.5</v>
      </c>
      <c r="E9" s="9">
        <v>-32204.25</v>
      </c>
      <c r="F9" s="9">
        <v>-2772070.09</v>
      </c>
      <c r="G9" s="9">
        <v>-2808465.28</v>
      </c>
      <c r="H9" s="9">
        <v>-2772070.09</v>
      </c>
      <c r="I9" s="9">
        <v>-2668616.19</v>
      </c>
      <c r="J9" s="9">
        <v>-2616370</v>
      </c>
      <c r="K9" s="9">
        <v>-2122276.88</v>
      </c>
      <c r="L9" s="6">
        <v>0</v>
      </c>
      <c r="M9" s="5"/>
    </row>
    <row r="10" spans="1:13" x14ac:dyDescent="0.2">
      <c r="A10" s="103" t="s">
        <v>1239</v>
      </c>
      <c r="B10" s="3" t="s">
        <v>1240</v>
      </c>
      <c r="C10" s="26">
        <v>-120000</v>
      </c>
      <c r="D10" s="5"/>
      <c r="E10" s="9"/>
      <c r="F10" s="9">
        <v>-24000</v>
      </c>
      <c r="G10" s="9">
        <v>17988.580000000002</v>
      </c>
      <c r="H10" s="9">
        <v>-36204.050000000003</v>
      </c>
      <c r="I10" s="9">
        <v>-2523.92</v>
      </c>
      <c r="J10" s="9">
        <v>-86462.66</v>
      </c>
      <c r="K10" s="9">
        <v>22052.400000000001</v>
      </c>
      <c r="L10" s="6">
        <v>0</v>
      </c>
      <c r="M10" s="5"/>
    </row>
    <row r="11" spans="1:13" x14ac:dyDescent="0.2">
      <c r="A11" s="103" t="s">
        <v>1241</v>
      </c>
      <c r="B11" s="3" t="s">
        <v>1242</v>
      </c>
      <c r="C11" s="26"/>
      <c r="D11" s="5"/>
      <c r="E11" s="9"/>
      <c r="F11" s="21"/>
      <c r="G11" s="5"/>
      <c r="H11" s="5"/>
      <c r="I11" s="5"/>
      <c r="J11" s="9">
        <v>-2250</v>
      </c>
      <c r="K11" s="5"/>
      <c r="L11" s="6">
        <v>0</v>
      </c>
      <c r="M11" s="5"/>
    </row>
    <row r="12" spans="1:13" x14ac:dyDescent="0.2">
      <c r="A12" s="103" t="s">
        <v>1243</v>
      </c>
      <c r="B12" s="3" t="s">
        <v>1244</v>
      </c>
      <c r="C12" s="26">
        <v>1000</v>
      </c>
      <c r="D12" s="9">
        <v>1125</v>
      </c>
      <c r="E12" s="9">
        <v>1687.5</v>
      </c>
      <c r="F12" s="9">
        <v>600</v>
      </c>
      <c r="G12" s="5"/>
      <c r="H12" s="5"/>
      <c r="I12" s="5"/>
      <c r="J12" s="5"/>
      <c r="K12" s="5"/>
      <c r="L12" s="6">
        <v>0</v>
      </c>
      <c r="M12" s="36" t="s">
        <v>1245</v>
      </c>
    </row>
    <row r="13" spans="1:13" x14ac:dyDescent="0.2">
      <c r="A13" s="103" t="s">
        <v>1246</v>
      </c>
      <c r="B13" s="3" t="s">
        <v>1247</v>
      </c>
      <c r="C13" s="26">
        <v>3000</v>
      </c>
      <c r="D13" s="9">
        <v>55</v>
      </c>
      <c r="E13" s="9">
        <v>82.5</v>
      </c>
      <c r="F13" s="9">
        <v>3500</v>
      </c>
      <c r="G13" s="9">
        <v>2821.02</v>
      </c>
      <c r="H13" s="9">
        <v>1118.5</v>
      </c>
      <c r="I13" s="9">
        <v>1097</v>
      </c>
      <c r="J13" s="9">
        <v>1299.7</v>
      </c>
      <c r="K13" s="9">
        <v>16760.53</v>
      </c>
      <c r="L13" s="6">
        <v>0</v>
      </c>
      <c r="M13" s="36" t="s">
        <v>1248</v>
      </c>
    </row>
    <row r="14" spans="1:13" x14ac:dyDescent="0.2">
      <c r="A14" s="103" t="s">
        <v>1249</v>
      </c>
      <c r="B14" s="3" t="s">
        <v>1250</v>
      </c>
      <c r="C14" s="26">
        <f>1.04*G14</f>
        <v>2013517.22</v>
      </c>
      <c r="D14" s="9">
        <v>1426045.13</v>
      </c>
      <c r="E14" s="9">
        <v>2139067.6949999998</v>
      </c>
      <c r="F14" s="9">
        <v>1910733.9368</v>
      </c>
      <c r="G14" s="9">
        <v>1936074.25</v>
      </c>
      <c r="H14" s="9">
        <v>1837244.17</v>
      </c>
      <c r="I14" s="9">
        <v>1661136.63</v>
      </c>
      <c r="J14" s="9">
        <v>1426001.41</v>
      </c>
      <c r="K14" s="9">
        <v>1138112.49</v>
      </c>
      <c r="L14" s="6">
        <v>0</v>
      </c>
      <c r="M14" s="5"/>
    </row>
    <row r="15" spans="1:13" x14ac:dyDescent="0.2">
      <c r="A15" s="103" t="s">
        <v>1251</v>
      </c>
      <c r="B15" s="3" t="s">
        <v>1252</v>
      </c>
      <c r="C15" s="26">
        <v>35000</v>
      </c>
      <c r="D15" s="5"/>
      <c r="E15" s="9"/>
      <c r="F15" s="9">
        <v>35000</v>
      </c>
      <c r="G15" s="9">
        <v>35000</v>
      </c>
      <c r="H15" s="9">
        <v>35000</v>
      </c>
      <c r="I15" s="9">
        <v>35000</v>
      </c>
      <c r="J15" s="9">
        <v>12500</v>
      </c>
      <c r="K15" s="9">
        <v>12500</v>
      </c>
      <c r="L15" s="6">
        <v>0</v>
      </c>
      <c r="M15" s="5"/>
    </row>
    <row r="16" spans="1:13" x14ac:dyDescent="0.2">
      <c r="A16" s="103" t="s">
        <v>1253</v>
      </c>
      <c r="B16" s="3" t="s">
        <v>1254</v>
      </c>
      <c r="C16" s="26">
        <v>780000</v>
      </c>
      <c r="D16" s="9">
        <v>557206.5</v>
      </c>
      <c r="E16" s="9">
        <v>835809.75</v>
      </c>
      <c r="F16" s="9">
        <v>670000</v>
      </c>
      <c r="G16" s="9">
        <v>664086.05000000005</v>
      </c>
      <c r="H16" s="9">
        <v>613160.52</v>
      </c>
      <c r="I16" s="9">
        <v>689853</v>
      </c>
      <c r="J16" s="9">
        <v>770551.41</v>
      </c>
      <c r="K16" s="9">
        <v>768470.53</v>
      </c>
      <c r="L16" s="6">
        <v>0</v>
      </c>
      <c r="M16" s="5"/>
    </row>
    <row r="17" spans="1:13" x14ac:dyDescent="0.2">
      <c r="A17" s="103"/>
      <c r="B17" s="3"/>
      <c r="C17" s="42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03"/>
      <c r="B18" s="3" t="s">
        <v>32</v>
      </c>
      <c r="C18" s="26">
        <f>SUM(C9:C16)</f>
        <v>32517.219999999972</v>
      </c>
      <c r="D18" s="9">
        <v>1962962.13</v>
      </c>
      <c r="E18" s="9">
        <v>2944443.1949999998</v>
      </c>
      <c r="F18" s="9">
        <f>SUM(F9:F16)</f>
        <v>-176236.15319999983</v>
      </c>
      <c r="G18" s="9">
        <v>-152495.38</v>
      </c>
      <c r="H18" s="9">
        <v>-321750.95</v>
      </c>
      <c r="I18" s="9">
        <v>-284053.48</v>
      </c>
      <c r="J18" s="9">
        <v>-494730.14</v>
      </c>
      <c r="K18" s="9">
        <v>-164380.93</v>
      </c>
      <c r="L18" s="6">
        <v>0</v>
      </c>
      <c r="M18" s="5"/>
    </row>
    <row r="19" spans="1:13" x14ac:dyDescent="0.2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 algorithmName="SHA-512" hashValue="gQ4yaFhv2zJaAF6sdjjcqxeRnuYXzO9X74rUbcvwygsDdR3sfv+l+qFpVQpBfwbjvT0xCfQHw2/X5fIIB7V8mw==" saltValue="1nA2m7TEGOd0nSjPVonMOA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8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M46"/>
  <sheetViews>
    <sheetView workbookViewId="0">
      <selection activeCell="C16" sqref="C16"/>
    </sheetView>
  </sheetViews>
  <sheetFormatPr defaultColWidth="9" defaultRowHeight="12.75" x14ac:dyDescent="0.2"/>
  <cols>
    <col min="1" max="1" width="14.6640625" bestFit="1" customWidth="1"/>
    <col min="2" max="2" width="30.6640625" bestFit="1" customWidth="1"/>
    <col min="3" max="3" width="13.33203125" bestFit="1" customWidth="1"/>
    <col min="4" max="5" width="12.1640625" bestFit="1" customWidth="1"/>
    <col min="6" max="11" width="14.33203125" customWidth="1"/>
    <col min="12" max="12" width="11.33203125" customWidth="1"/>
    <col min="13" max="13" width="33.1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1255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4" t="s">
        <v>8</v>
      </c>
      <c r="D5" s="1" t="s">
        <v>9</v>
      </c>
      <c r="E5" s="1" t="s">
        <v>7</v>
      </c>
      <c r="F5" s="13" t="s">
        <v>35</v>
      </c>
      <c r="G5" s="13" t="s">
        <v>36</v>
      </c>
      <c r="H5" s="13" t="s">
        <v>12</v>
      </c>
      <c r="I5" s="2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2" t="s">
        <v>17</v>
      </c>
      <c r="E6" s="2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1256</v>
      </c>
      <c r="B9" s="3" t="s">
        <v>1257</v>
      </c>
      <c r="C9" s="26">
        <v>-3080000</v>
      </c>
      <c r="D9" s="9">
        <v>-33389</v>
      </c>
      <c r="E9" s="9">
        <v>-50083.5</v>
      </c>
      <c r="F9" s="9">
        <v>-3071946.9325000001</v>
      </c>
      <c r="G9" s="9">
        <v>-3222390.4130000002</v>
      </c>
      <c r="H9" s="9">
        <v>-2982472.75</v>
      </c>
      <c r="I9" s="9">
        <v>-2779421.19</v>
      </c>
      <c r="J9" s="9">
        <v>-2646548.1</v>
      </c>
      <c r="K9" s="9">
        <v>-2560637.84</v>
      </c>
      <c r="L9" s="6">
        <v>0</v>
      </c>
      <c r="M9" s="5"/>
    </row>
    <row r="10" spans="1:13" s="12" customFormat="1" x14ac:dyDescent="0.2">
      <c r="A10" s="103" t="s">
        <v>1258</v>
      </c>
      <c r="B10" s="3" t="s">
        <v>1259</v>
      </c>
      <c r="C10" s="26">
        <v>250</v>
      </c>
      <c r="D10" s="9"/>
      <c r="E10" s="9"/>
      <c r="F10" s="9">
        <v>250</v>
      </c>
      <c r="G10" s="9"/>
      <c r="H10" s="9"/>
      <c r="I10" s="9"/>
      <c r="J10" s="9"/>
      <c r="K10" s="9"/>
      <c r="L10" s="6"/>
      <c r="M10" s="36" t="s">
        <v>1260</v>
      </c>
    </row>
    <row r="11" spans="1:13" x14ac:dyDescent="0.2">
      <c r="A11" s="103" t="s">
        <v>1261</v>
      </c>
      <c r="B11" s="3" t="s">
        <v>1262</v>
      </c>
      <c r="C11" s="26"/>
      <c r="D11" s="5"/>
      <c r="E11" s="9"/>
      <c r="F11" s="21"/>
      <c r="G11" s="5"/>
      <c r="H11" s="5"/>
      <c r="I11" s="5"/>
      <c r="J11" s="9">
        <v>-2250</v>
      </c>
      <c r="K11" s="5"/>
      <c r="L11" s="6">
        <v>0</v>
      </c>
      <c r="M11" s="36"/>
    </row>
    <row r="12" spans="1:13" x14ac:dyDescent="0.2">
      <c r="A12" s="103" t="s">
        <v>1263</v>
      </c>
      <c r="B12" s="3" t="s">
        <v>1264</v>
      </c>
      <c r="C12" s="26">
        <v>500</v>
      </c>
      <c r="D12" s="5"/>
      <c r="E12" s="9"/>
      <c r="F12" s="9">
        <v>900</v>
      </c>
      <c r="G12" s="9">
        <v>388</v>
      </c>
      <c r="H12" s="9">
        <v>864</v>
      </c>
      <c r="I12" s="5"/>
      <c r="J12" s="5"/>
      <c r="K12" s="9">
        <v>1141.44</v>
      </c>
      <c r="L12" s="6">
        <v>0</v>
      </c>
      <c r="M12" s="36" t="s">
        <v>1265</v>
      </c>
    </row>
    <row r="13" spans="1:13" x14ac:dyDescent="0.2">
      <c r="A13" s="103" t="s">
        <v>1266</v>
      </c>
      <c r="B13" s="3" t="s">
        <v>1267</v>
      </c>
      <c r="C13" s="26">
        <v>2250000</v>
      </c>
      <c r="D13" s="9">
        <v>1647192.62</v>
      </c>
      <c r="E13" s="9">
        <v>2470788.9300000002</v>
      </c>
      <c r="F13" s="9">
        <v>2211809.9077999997</v>
      </c>
      <c r="G13" s="9">
        <v>2265875.37</v>
      </c>
      <c r="H13" s="9">
        <v>2147388.2599999998</v>
      </c>
      <c r="I13" s="9">
        <v>1952818.64</v>
      </c>
      <c r="J13" s="9">
        <v>1699023.11</v>
      </c>
      <c r="K13" s="9">
        <v>1643674.41</v>
      </c>
      <c r="L13" s="6">
        <v>0</v>
      </c>
      <c r="M13" s="5"/>
    </row>
    <row r="14" spans="1:13" x14ac:dyDescent="0.2">
      <c r="A14" s="103" t="s">
        <v>1268</v>
      </c>
      <c r="B14" s="3" t="s">
        <v>1269</v>
      </c>
      <c r="C14" s="26">
        <v>20000</v>
      </c>
      <c r="D14" s="5"/>
      <c r="E14" s="9"/>
      <c r="F14" s="9">
        <v>15000</v>
      </c>
      <c r="G14" s="9">
        <v>15000</v>
      </c>
      <c r="H14" s="9">
        <v>15000</v>
      </c>
      <c r="I14" s="9">
        <v>15000</v>
      </c>
      <c r="J14" s="9">
        <v>12500</v>
      </c>
      <c r="K14" s="9">
        <v>12500</v>
      </c>
      <c r="L14" s="6">
        <v>0</v>
      </c>
      <c r="M14" s="5"/>
    </row>
    <row r="15" spans="1:13" x14ac:dyDescent="0.2">
      <c r="A15" s="103" t="s">
        <v>1270</v>
      </c>
      <c r="B15" s="3" t="s">
        <v>1271</v>
      </c>
      <c r="C15" s="26">
        <v>809000</v>
      </c>
      <c r="D15" s="9">
        <v>715302.5</v>
      </c>
      <c r="E15" s="9">
        <v>1072953.75</v>
      </c>
      <c r="F15" s="9">
        <v>752958.02630000003</v>
      </c>
      <c r="G15" s="9">
        <v>796477.1</v>
      </c>
      <c r="H15" s="9">
        <v>731027.21</v>
      </c>
      <c r="I15" s="9">
        <v>812823.92</v>
      </c>
      <c r="J15" s="9">
        <v>851197.1</v>
      </c>
      <c r="K15" s="9">
        <v>844080.19</v>
      </c>
      <c r="L15" s="6">
        <v>0</v>
      </c>
      <c r="M15" s="5"/>
    </row>
    <row r="16" spans="1:13" x14ac:dyDescent="0.2">
      <c r="A16" s="103"/>
      <c r="B16" s="3"/>
      <c r="C16" s="42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03"/>
      <c r="B17" s="3" t="s">
        <v>32</v>
      </c>
      <c r="C17" s="26">
        <f>SUM(C9:C15)</f>
        <v>-250</v>
      </c>
      <c r="D17" s="9">
        <v>2329106.12</v>
      </c>
      <c r="E17" s="9">
        <v>3493659.18</v>
      </c>
      <c r="F17" s="9">
        <f>SUM(F9:F15)</f>
        <v>-91028.99840000039</v>
      </c>
      <c r="G17" s="9">
        <v>-144649.943</v>
      </c>
      <c r="H17" s="9">
        <v>-88193.279999999999</v>
      </c>
      <c r="I17" s="9">
        <v>1221.3699999999999</v>
      </c>
      <c r="J17" s="9">
        <v>-86077.89</v>
      </c>
      <c r="K17" s="9">
        <v>-59241.8</v>
      </c>
      <c r="L17" s="6">
        <v>0</v>
      </c>
      <c r="M17" s="5"/>
    </row>
    <row r="18" spans="1:13" x14ac:dyDescent="0.2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 algorithmName="SHA-512" hashValue="zSql+BGo20UglkyXGTldPuGkHrpncLbvndW+tYPAoaPQt5xXMR9EZooYgdmv34846pg7D0zVIQIZbIyaRC4OVQ==" saltValue="Bfan/CdTQtQKyq5q3XoCAg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7"/>
  <sheetViews>
    <sheetView workbookViewId="0">
      <selection activeCell="Q30" sqref="Q30"/>
    </sheetView>
  </sheetViews>
  <sheetFormatPr defaultColWidth="9" defaultRowHeight="12.75" x14ac:dyDescent="0.2"/>
  <cols>
    <col min="1" max="1" width="14.6640625" bestFit="1" customWidth="1"/>
    <col min="2" max="2" width="29.6640625" bestFit="1" customWidth="1"/>
    <col min="3" max="3" width="12.6640625" customWidth="1"/>
    <col min="4" max="4" width="10.1640625" bestFit="1" customWidth="1"/>
    <col min="5" max="5" width="9.83203125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114</v>
      </c>
      <c r="B9" s="3" t="s">
        <v>115</v>
      </c>
      <c r="C9" s="26">
        <f>G9*0.65</f>
        <v>-391318.62900000002</v>
      </c>
      <c r="D9" s="9">
        <v>-3444.14</v>
      </c>
      <c r="E9" s="9">
        <v>-5166.21</v>
      </c>
      <c r="F9" s="9">
        <v>-136775.1769125</v>
      </c>
      <c r="G9" s="9">
        <v>-602028.66</v>
      </c>
      <c r="H9" s="9">
        <v>-749036.4</v>
      </c>
      <c r="I9" s="9">
        <v>-744054.95</v>
      </c>
      <c r="J9" s="9">
        <v>-764979.39</v>
      </c>
      <c r="K9" s="5"/>
    </row>
    <row r="10" spans="1:11" x14ac:dyDescent="0.2">
      <c r="A10" s="103" t="s">
        <v>116</v>
      </c>
      <c r="B10" s="3" t="s">
        <v>117</v>
      </c>
      <c r="C10" s="26">
        <v>-10000</v>
      </c>
      <c r="D10" s="9">
        <v>-20.8</v>
      </c>
      <c r="E10" s="9">
        <v>-31.2</v>
      </c>
      <c r="F10" s="9">
        <v>-3000</v>
      </c>
      <c r="G10" s="9">
        <v>-17053.09</v>
      </c>
      <c r="H10" s="9">
        <v>-20114.21</v>
      </c>
      <c r="I10" s="9">
        <v>-3730.76</v>
      </c>
      <c r="J10" s="9">
        <v>-7521.82</v>
      </c>
      <c r="K10" s="5"/>
    </row>
    <row r="11" spans="1:11" x14ac:dyDescent="0.2">
      <c r="A11" s="103" t="s">
        <v>118</v>
      </c>
      <c r="B11" s="3" t="s">
        <v>119</v>
      </c>
      <c r="C11" s="26">
        <f>C9*-0.4</f>
        <v>156527.4516</v>
      </c>
      <c r="D11" s="9">
        <v>3138.98</v>
      </c>
      <c r="E11" s="9">
        <v>4708.47</v>
      </c>
      <c r="F11" s="20">
        <v>82065.106147500002</v>
      </c>
      <c r="G11" s="9">
        <v>364869.28</v>
      </c>
      <c r="H11" s="9">
        <v>486735.42</v>
      </c>
      <c r="I11" s="9">
        <v>461991.44</v>
      </c>
      <c r="J11" s="9">
        <v>452903.02</v>
      </c>
      <c r="K11" s="5"/>
    </row>
    <row r="12" spans="1:11" x14ac:dyDescent="0.2">
      <c r="A12" s="103" t="s">
        <v>120</v>
      </c>
      <c r="B12" s="3" t="s">
        <v>121</v>
      </c>
      <c r="C12" s="26">
        <v>1000</v>
      </c>
      <c r="D12" s="5"/>
      <c r="E12" s="9"/>
      <c r="F12" s="9">
        <v>4000</v>
      </c>
      <c r="G12" s="9">
        <v>509.81</v>
      </c>
      <c r="H12" s="9">
        <v>729.1</v>
      </c>
      <c r="I12" s="9">
        <v>1467.16</v>
      </c>
      <c r="J12" s="9">
        <v>3019.58</v>
      </c>
      <c r="K12" s="5"/>
    </row>
    <row r="13" spans="1:11" x14ac:dyDescent="0.2">
      <c r="A13" s="103" t="s">
        <v>122</v>
      </c>
      <c r="B13" s="3" t="s">
        <v>123</v>
      </c>
      <c r="C13" s="26">
        <v>1500</v>
      </c>
      <c r="D13" s="9">
        <v>1695.26</v>
      </c>
      <c r="E13" s="9">
        <v>2542.89</v>
      </c>
      <c r="F13" s="9">
        <v>2000</v>
      </c>
      <c r="G13" s="9">
        <v>3834.3</v>
      </c>
      <c r="H13" s="9">
        <v>2388.81</v>
      </c>
      <c r="I13" s="9">
        <v>946.34</v>
      </c>
      <c r="J13" s="9">
        <v>786.56</v>
      </c>
      <c r="K13" s="5"/>
    </row>
    <row r="14" spans="1:11" x14ac:dyDescent="0.2">
      <c r="A14" s="103" t="s">
        <v>124</v>
      </c>
      <c r="B14" s="3" t="s">
        <v>125</v>
      </c>
      <c r="C14" s="26">
        <v>650</v>
      </c>
      <c r="D14" s="9">
        <v>317.7</v>
      </c>
      <c r="E14" s="9">
        <v>476.55</v>
      </c>
      <c r="F14" s="9">
        <v>700</v>
      </c>
      <c r="G14" s="9">
        <v>635.4</v>
      </c>
      <c r="H14" s="9">
        <v>847.2</v>
      </c>
      <c r="I14" s="9">
        <v>1052.2</v>
      </c>
      <c r="J14" s="9">
        <v>1027.2</v>
      </c>
      <c r="K14" s="5"/>
    </row>
    <row r="15" spans="1:11" x14ac:dyDescent="0.2">
      <c r="A15" s="103" t="s">
        <v>126</v>
      </c>
      <c r="B15" s="3" t="s">
        <v>127</v>
      </c>
      <c r="C15" s="26">
        <v>2000</v>
      </c>
      <c r="D15" s="9">
        <v>100.72</v>
      </c>
      <c r="E15" s="9">
        <v>151.08000000000001</v>
      </c>
      <c r="F15" s="9">
        <v>1500</v>
      </c>
      <c r="G15" s="9">
        <v>1530.87</v>
      </c>
      <c r="H15" s="9">
        <v>165.88</v>
      </c>
      <c r="I15" s="9">
        <v>2041.17</v>
      </c>
      <c r="J15" s="9">
        <v>2092.66</v>
      </c>
      <c r="K15" s="5"/>
    </row>
    <row r="16" spans="1:11" x14ac:dyDescent="0.2">
      <c r="A16" s="103" t="s">
        <v>128</v>
      </c>
      <c r="B16" s="3" t="s">
        <v>129</v>
      </c>
      <c r="C16" s="26">
        <v>2000</v>
      </c>
      <c r="D16" s="9">
        <v>1348.31</v>
      </c>
      <c r="E16" s="9">
        <v>2022.4649999999999</v>
      </c>
      <c r="F16" s="9">
        <v>1000</v>
      </c>
      <c r="G16" s="9">
        <v>-259.44</v>
      </c>
      <c r="H16" s="9">
        <v>1980.05</v>
      </c>
      <c r="I16" s="9">
        <v>2113.36</v>
      </c>
      <c r="J16" s="9">
        <v>1213.2</v>
      </c>
      <c r="K16" s="5"/>
    </row>
    <row r="17" spans="1:11" x14ac:dyDescent="0.2">
      <c r="A17" s="103" t="s">
        <v>130</v>
      </c>
      <c r="B17" s="3" t="s">
        <v>131</v>
      </c>
      <c r="C17" s="26">
        <v>500</v>
      </c>
      <c r="D17" s="5"/>
      <c r="E17" s="9"/>
      <c r="F17" s="9">
        <v>750</v>
      </c>
      <c r="G17" s="9">
        <v>8.9700000000000006</v>
      </c>
      <c r="H17" s="9">
        <v>1202.44</v>
      </c>
      <c r="I17" s="9">
        <v>752.64</v>
      </c>
      <c r="J17" s="9">
        <v>1162.31</v>
      </c>
      <c r="K17" s="5"/>
    </row>
    <row r="18" spans="1:11" x14ac:dyDescent="0.2">
      <c r="A18" s="103" t="s">
        <v>132</v>
      </c>
      <c r="B18" s="3" t="s">
        <v>133</v>
      </c>
      <c r="C18" s="26">
        <v>3500</v>
      </c>
      <c r="D18" s="9">
        <v>1449.06</v>
      </c>
      <c r="E18" s="9">
        <v>2173.59</v>
      </c>
      <c r="F18" s="9">
        <v>1500</v>
      </c>
      <c r="G18" s="9">
        <v>1245.6099999999999</v>
      </c>
      <c r="H18" s="9">
        <v>3550.45</v>
      </c>
      <c r="I18" s="9">
        <v>4161.72</v>
      </c>
      <c r="J18" s="9">
        <v>10177.540000000001</v>
      </c>
      <c r="K18" s="5"/>
    </row>
    <row r="19" spans="1:11" x14ac:dyDescent="0.2">
      <c r="A19" s="103" t="s">
        <v>134</v>
      </c>
      <c r="B19" s="3" t="s">
        <v>135</v>
      </c>
      <c r="C19" s="26">
        <v>1000</v>
      </c>
      <c r="D19" s="5"/>
      <c r="E19" s="9"/>
      <c r="F19" s="9">
        <v>800</v>
      </c>
      <c r="G19" s="5"/>
      <c r="H19" s="9">
        <v>1064.1600000000001</v>
      </c>
      <c r="I19" s="5"/>
      <c r="J19" s="5"/>
      <c r="K19" s="5"/>
    </row>
    <row r="20" spans="1:11" x14ac:dyDescent="0.2">
      <c r="A20" s="103" t="s">
        <v>136</v>
      </c>
      <c r="B20" s="3" t="s">
        <v>137</v>
      </c>
      <c r="C20" s="26">
        <v>1200</v>
      </c>
      <c r="D20" s="5"/>
      <c r="E20" s="9"/>
      <c r="F20" s="9">
        <v>1200</v>
      </c>
      <c r="G20" s="9">
        <v>677.68</v>
      </c>
      <c r="H20" s="9">
        <v>1548.69</v>
      </c>
      <c r="I20" s="9">
        <v>763.29</v>
      </c>
      <c r="J20" s="9">
        <v>1069.93</v>
      </c>
      <c r="K20" s="5"/>
    </row>
    <row r="21" spans="1:11" x14ac:dyDescent="0.2">
      <c r="A21" s="103" t="s">
        <v>138</v>
      </c>
      <c r="B21" s="3" t="s">
        <v>139</v>
      </c>
      <c r="C21" s="26">
        <v>150</v>
      </c>
      <c r="D21" s="5"/>
      <c r="E21" s="9"/>
      <c r="F21" s="9">
        <v>150</v>
      </c>
      <c r="G21" s="5"/>
      <c r="H21" s="9">
        <v>911.23</v>
      </c>
      <c r="I21" s="9">
        <v>42.75</v>
      </c>
      <c r="J21" s="5"/>
      <c r="K21" s="5"/>
    </row>
    <row r="22" spans="1:11" x14ac:dyDescent="0.2">
      <c r="A22" s="103" t="s">
        <v>140</v>
      </c>
      <c r="B22" s="3" t="s">
        <v>141</v>
      </c>
      <c r="C22" s="26">
        <v>195000</v>
      </c>
      <c r="D22" s="9">
        <v>41291.589999999997</v>
      </c>
      <c r="E22" s="9">
        <v>61937.385000000002</v>
      </c>
      <c r="F22" s="9">
        <v>50911.364999999998</v>
      </c>
      <c r="G22" s="9">
        <v>202207.89</v>
      </c>
      <c r="H22" s="9">
        <v>214434.84</v>
      </c>
      <c r="I22" s="9">
        <v>206036.56</v>
      </c>
      <c r="J22" s="9">
        <v>201265.77</v>
      </c>
      <c r="K22" s="5"/>
    </row>
    <row r="23" spans="1:11" x14ac:dyDescent="0.2">
      <c r="A23" s="103" t="s">
        <v>142</v>
      </c>
      <c r="B23" s="3" t="s">
        <v>143</v>
      </c>
      <c r="C23" s="26">
        <v>15000</v>
      </c>
      <c r="D23" s="9">
        <v>2362.06</v>
      </c>
      <c r="E23" s="9">
        <v>3543.09</v>
      </c>
      <c r="F23" s="9">
        <v>6000</v>
      </c>
      <c r="G23" s="9">
        <v>16115.42</v>
      </c>
      <c r="H23" s="9">
        <v>18894.919999999998</v>
      </c>
      <c r="I23" s="9">
        <v>17082.57</v>
      </c>
      <c r="J23" s="9">
        <v>17664.53</v>
      </c>
      <c r="K23" s="5"/>
    </row>
    <row r="24" spans="1:11" x14ac:dyDescent="0.2">
      <c r="A24" s="103" t="s">
        <v>144</v>
      </c>
      <c r="B24" s="3" t="s">
        <v>145</v>
      </c>
      <c r="C24" s="26">
        <v>11500</v>
      </c>
      <c r="D24" s="9">
        <v>1015.69</v>
      </c>
      <c r="E24" s="9">
        <v>1523.5350000000001</v>
      </c>
      <c r="F24" s="9">
        <v>4000</v>
      </c>
      <c r="G24" s="9">
        <v>16934.080000000002</v>
      </c>
      <c r="H24" s="9">
        <v>17242.439999999999</v>
      </c>
      <c r="I24" s="9">
        <v>12970.47</v>
      </c>
      <c r="J24" s="9">
        <v>12577.16</v>
      </c>
      <c r="K24" s="5"/>
    </row>
    <row r="25" spans="1:11" x14ac:dyDescent="0.2">
      <c r="A25" s="103" t="s">
        <v>146</v>
      </c>
      <c r="B25" s="3" t="s">
        <v>147</v>
      </c>
      <c r="C25" s="26">
        <v>500</v>
      </c>
      <c r="D25" s="5"/>
      <c r="E25" s="9"/>
      <c r="F25" s="9">
        <v>400</v>
      </c>
      <c r="G25" s="9">
        <v>328.61</v>
      </c>
      <c r="H25" s="9">
        <v>-1741.86</v>
      </c>
      <c r="I25" s="9">
        <v>-820.44</v>
      </c>
      <c r="J25" s="9">
        <v>-287.08</v>
      </c>
      <c r="K25" s="5"/>
    </row>
    <row r="26" spans="1:11" x14ac:dyDescent="0.2">
      <c r="A26" s="103" t="s">
        <v>148</v>
      </c>
      <c r="B26" s="3" t="s">
        <v>149</v>
      </c>
      <c r="C26" s="26">
        <v>12500</v>
      </c>
      <c r="D26" s="9">
        <v>2072.08</v>
      </c>
      <c r="E26" s="9">
        <v>3108.12</v>
      </c>
      <c r="F26" s="9">
        <v>3200</v>
      </c>
      <c r="G26" s="9">
        <v>12449.07</v>
      </c>
      <c r="H26" s="9">
        <v>12952.01</v>
      </c>
      <c r="I26" s="9">
        <v>12408.51</v>
      </c>
      <c r="J26" s="9">
        <v>10158.98</v>
      </c>
      <c r="K26" s="5"/>
    </row>
    <row r="27" spans="1:11" x14ac:dyDescent="0.2">
      <c r="A27" s="103"/>
      <c r="B27" s="3"/>
      <c r="C27" s="42"/>
      <c r="D27" s="10"/>
      <c r="E27" s="10"/>
      <c r="F27" s="10"/>
      <c r="G27" s="10"/>
      <c r="H27" s="10"/>
      <c r="I27" s="10"/>
      <c r="J27" s="10"/>
      <c r="K27" s="10"/>
    </row>
    <row r="28" spans="1:11" x14ac:dyDescent="0.2">
      <c r="A28" s="103"/>
      <c r="B28" s="3" t="s">
        <v>32</v>
      </c>
      <c r="C28" s="26">
        <f>SUM(C9:C26)</f>
        <v>3208.822599999985</v>
      </c>
      <c r="D28" s="9">
        <v>37988.480000000003</v>
      </c>
      <c r="E28" s="9">
        <v>56982.720000000001</v>
      </c>
      <c r="F28" s="9">
        <f>SUM(F9:F26)</f>
        <v>20401.294235000001</v>
      </c>
      <c r="G28" s="9">
        <v>2005.8</v>
      </c>
      <c r="H28" s="9">
        <v>-6244.83</v>
      </c>
      <c r="I28" s="9">
        <v>-24775.97</v>
      </c>
      <c r="J28" s="9">
        <v>-57669.85</v>
      </c>
      <c r="K28" s="5"/>
    </row>
    <row r="29" spans="1:11" x14ac:dyDescent="0.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</row>
  </sheetData>
  <sheetProtection algorithmName="SHA-512" hashValue="9d7txD7+Eoc53Epf4TMf2AwOdnyNREkjRV8x5+tNRhFLmgaYT6JKqIWhI2nIaJ/IYHk0gOc1hPXJaloeT8pXMQ==" saltValue="T8ja+9wt6jMlE7i8Da9u+w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M41"/>
  <sheetViews>
    <sheetView workbookViewId="0">
      <selection activeCell="E13" sqref="E13"/>
    </sheetView>
  </sheetViews>
  <sheetFormatPr defaultColWidth="9" defaultRowHeight="12.75" x14ac:dyDescent="0.2"/>
  <cols>
    <col min="1" max="1" width="13.1640625" customWidth="1"/>
    <col min="2" max="2" width="25.1640625" bestFit="1" customWidth="1"/>
    <col min="3" max="3" width="13" bestFit="1" customWidth="1"/>
    <col min="4" max="4" width="9.33203125" customWidth="1"/>
    <col min="5" max="5" width="11.33203125" bestFit="1" customWidth="1"/>
    <col min="6" max="11" width="14.33203125" customWidth="1"/>
    <col min="12" max="12" width="11.33203125" customWidth="1"/>
    <col min="13" max="13" width="30.6640625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1272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2" t="s">
        <v>460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">
      <c r="A9" s="103" t="s">
        <v>1273</v>
      </c>
      <c r="B9" s="3" t="s">
        <v>1274</v>
      </c>
      <c r="C9" s="41">
        <f>H9*0.75</f>
        <v>-327461.70750000002</v>
      </c>
      <c r="D9" s="97"/>
      <c r="E9" s="62">
        <f>G9*0.75</f>
        <v>-352355.01</v>
      </c>
      <c r="F9" s="9">
        <v>-470000</v>
      </c>
      <c r="G9" s="9">
        <v>-469806.68</v>
      </c>
      <c r="H9" s="9">
        <v>-436615.61</v>
      </c>
      <c r="I9" s="9">
        <v>-411297.99</v>
      </c>
      <c r="J9" s="9">
        <v>-399606.17</v>
      </c>
      <c r="K9" s="9">
        <v>-370618.44</v>
      </c>
      <c r="L9" s="6">
        <v>0</v>
      </c>
      <c r="M9" s="5"/>
    </row>
    <row r="10" spans="1:13" x14ac:dyDescent="0.2">
      <c r="A10" s="103" t="s">
        <v>1275</v>
      </c>
      <c r="B10" s="3" t="s">
        <v>1276</v>
      </c>
      <c r="C10" s="41">
        <f>H10</f>
        <v>317907.73</v>
      </c>
      <c r="D10" s="62"/>
      <c r="E10" s="62">
        <v>395000</v>
      </c>
      <c r="F10" s="9">
        <v>400000</v>
      </c>
      <c r="G10" s="9">
        <v>254687.12</v>
      </c>
      <c r="H10" s="9">
        <v>317907.73</v>
      </c>
      <c r="I10" s="9">
        <v>299930.46999999997</v>
      </c>
      <c r="J10" s="9">
        <v>328237.7</v>
      </c>
      <c r="K10" s="9">
        <v>290526.55</v>
      </c>
      <c r="L10" s="6">
        <v>0</v>
      </c>
      <c r="M10" s="5"/>
    </row>
    <row r="11" spans="1:13" x14ac:dyDescent="0.2">
      <c r="A11" s="103"/>
      <c r="B11" s="3"/>
      <c r="C11" s="42"/>
      <c r="D11" s="98"/>
      <c r="E11" s="98"/>
      <c r="F11" s="23"/>
      <c r="G11" s="10"/>
      <c r="H11" s="10"/>
      <c r="I11" s="10"/>
      <c r="J11" s="10"/>
      <c r="K11" s="10"/>
      <c r="L11" s="10"/>
      <c r="M11" s="10"/>
    </row>
    <row r="12" spans="1:13" x14ac:dyDescent="0.2">
      <c r="A12" s="103"/>
      <c r="B12" s="3" t="s">
        <v>32</v>
      </c>
      <c r="C12" s="26">
        <f>SUM(C9:C10)</f>
        <v>-9553.9775000000373</v>
      </c>
      <c r="D12" s="62"/>
      <c r="E12" s="62">
        <f>SUM(E9:E10)</f>
        <v>42644.989999999991</v>
      </c>
      <c r="F12" s="9">
        <f>SUM(F9:F11)</f>
        <v>-70000</v>
      </c>
      <c r="G12" s="9">
        <v>-215119.56</v>
      </c>
      <c r="H12" s="9">
        <v>-118707.88</v>
      </c>
      <c r="I12" s="9">
        <v>-111367.52</v>
      </c>
      <c r="J12" s="9">
        <v>-71368.47</v>
      </c>
      <c r="K12" s="9">
        <v>-80091.89</v>
      </c>
      <c r="L12" s="6">
        <v>0</v>
      </c>
      <c r="M12" s="5"/>
    </row>
    <row r="13" spans="1:13" x14ac:dyDescent="0.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sheetProtection algorithmName="SHA-512" hashValue="tE9QOT2qVYuCqjhWrxP1VN8PkGkrn3euArJbCJfd1+5PksZdoY9V5cUqzTO2cfj6HAmh9QoroIRVBHj1q7QMFA==" saltValue="/pxPZjeC29E2bmsvZt+XxQ==" spinCount="100000" sheet="1" objects="1" scenarios="1"/>
  <mergeCells count="4">
    <mergeCell ref="A1:M1"/>
    <mergeCell ref="A2:M2"/>
    <mergeCell ref="A3:M3"/>
    <mergeCell ref="A8:M8"/>
  </mergeCells>
  <pageMargins left="0.75" right="0.75" top="0.75" bottom="0.75" header="0.03" footer="0.03"/>
  <pageSetup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86"/>
  <sheetViews>
    <sheetView topLeftCell="A24" workbookViewId="0">
      <selection activeCell="B55" sqref="B55"/>
    </sheetView>
  </sheetViews>
  <sheetFormatPr defaultColWidth="9" defaultRowHeight="12.75" x14ac:dyDescent="0.2"/>
  <cols>
    <col min="1" max="1" width="14.6640625" bestFit="1" customWidth="1"/>
    <col min="2" max="2" width="42.33203125" bestFit="1" customWidth="1"/>
    <col min="3" max="3" width="12.6640625" customWidth="1"/>
    <col min="4" max="5" width="10.6640625" bestFit="1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150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151</v>
      </c>
      <c r="B9" s="3" t="s">
        <v>152</v>
      </c>
      <c r="C9" s="9">
        <v>-20000</v>
      </c>
      <c r="D9" s="9">
        <v>-12005.5</v>
      </c>
      <c r="E9" s="9">
        <v>-18008.25</v>
      </c>
      <c r="F9" s="9">
        <v>-20000</v>
      </c>
      <c r="G9" s="9">
        <v>-44314.879999999997</v>
      </c>
      <c r="H9" s="9">
        <v>-71715.62</v>
      </c>
      <c r="I9" s="9">
        <v>-80791.03</v>
      </c>
      <c r="J9" s="9">
        <v>-99624.76</v>
      </c>
      <c r="K9" s="5"/>
    </row>
    <row r="10" spans="1:11" x14ac:dyDescent="0.2">
      <c r="A10" s="103" t="s">
        <v>153</v>
      </c>
      <c r="B10" s="3" t="s">
        <v>154</v>
      </c>
      <c r="C10" s="9">
        <v>-60000</v>
      </c>
      <c r="D10" s="9">
        <v>-6577.8</v>
      </c>
      <c r="E10" s="9">
        <v>-9866.7000000000007</v>
      </c>
      <c r="F10" s="9">
        <v>-70000</v>
      </c>
      <c r="G10" s="9">
        <v>-68429.75</v>
      </c>
      <c r="H10" s="9">
        <v>-90413.11</v>
      </c>
      <c r="I10" s="9">
        <v>-152054.68</v>
      </c>
      <c r="J10" s="9">
        <v>-129317.13</v>
      </c>
      <c r="K10" s="5"/>
    </row>
    <row r="11" spans="1:11" x14ac:dyDescent="0.2">
      <c r="A11" s="103" t="s">
        <v>155</v>
      </c>
      <c r="B11" s="3" t="s">
        <v>156</v>
      </c>
      <c r="C11" s="9">
        <v>-4000</v>
      </c>
      <c r="D11" s="5"/>
      <c r="E11" s="9"/>
      <c r="F11" s="9">
        <v>-6000</v>
      </c>
      <c r="G11" s="9">
        <v>-4616.55</v>
      </c>
      <c r="H11" s="9">
        <v>-8637.51</v>
      </c>
      <c r="I11" s="9">
        <v>-11931.64</v>
      </c>
      <c r="J11" s="9">
        <v>-15180.71</v>
      </c>
      <c r="K11" s="5"/>
    </row>
    <row r="12" spans="1:11" x14ac:dyDescent="0.2">
      <c r="A12" s="103" t="s">
        <v>157</v>
      </c>
      <c r="B12" s="3" t="s">
        <v>158</v>
      </c>
      <c r="C12" s="9">
        <v>-40000</v>
      </c>
      <c r="D12" s="9">
        <v>-95</v>
      </c>
      <c r="E12" s="9">
        <v>-142.5</v>
      </c>
      <c r="F12" s="9">
        <v>-43000</v>
      </c>
      <c r="G12" s="9">
        <v>-44009.42</v>
      </c>
      <c r="H12" s="9">
        <v>-76519.25</v>
      </c>
      <c r="I12" s="9">
        <v>-64712.22</v>
      </c>
      <c r="J12" s="9">
        <v>-16222.67</v>
      </c>
      <c r="K12" s="5"/>
    </row>
    <row r="13" spans="1:11" x14ac:dyDescent="0.2">
      <c r="A13" s="103" t="s">
        <v>159</v>
      </c>
      <c r="B13" s="3" t="s">
        <v>160</v>
      </c>
      <c r="C13" s="9"/>
      <c r="D13" s="5"/>
      <c r="E13" s="9"/>
      <c r="F13" s="9">
        <v>-7000</v>
      </c>
      <c r="G13" s="5"/>
      <c r="H13" s="9">
        <v>-28000</v>
      </c>
      <c r="I13" s="9">
        <v>-26400</v>
      </c>
      <c r="J13" s="9">
        <v>-25110</v>
      </c>
      <c r="K13" s="5"/>
    </row>
    <row r="14" spans="1:11" x14ac:dyDescent="0.2">
      <c r="A14" s="103" t="s">
        <v>161</v>
      </c>
      <c r="B14" s="3" t="s">
        <v>162</v>
      </c>
      <c r="C14" s="9"/>
      <c r="D14" s="5"/>
      <c r="E14" s="9"/>
      <c r="F14" s="9">
        <v>-1500</v>
      </c>
      <c r="G14" s="9">
        <v>-1429.38</v>
      </c>
      <c r="H14" s="9">
        <v>-17736.830000000002</v>
      </c>
      <c r="I14" s="9">
        <v>-3509.43</v>
      </c>
      <c r="J14" s="9">
        <v>-4923.47</v>
      </c>
      <c r="K14" s="5"/>
    </row>
    <row r="15" spans="1:11" x14ac:dyDescent="0.2">
      <c r="A15" s="103" t="s">
        <v>163</v>
      </c>
      <c r="B15" s="3" t="s">
        <v>164</v>
      </c>
      <c r="C15" s="9">
        <v>-50000</v>
      </c>
      <c r="D15" s="5"/>
      <c r="E15" s="9"/>
      <c r="F15" s="9">
        <v>-69000</v>
      </c>
      <c r="G15" s="9">
        <v>-53693.52</v>
      </c>
      <c r="H15" s="9">
        <v>-98480.21</v>
      </c>
      <c r="I15" s="9">
        <v>-103784.24</v>
      </c>
      <c r="J15" s="9">
        <v>-113086.89</v>
      </c>
      <c r="K15" s="5"/>
    </row>
    <row r="16" spans="1:11" x14ac:dyDescent="0.2">
      <c r="A16" s="103" t="s">
        <v>165</v>
      </c>
      <c r="B16" s="3" t="s">
        <v>166</v>
      </c>
      <c r="C16" s="9">
        <v>-10000</v>
      </c>
      <c r="D16" s="5"/>
      <c r="E16" s="9"/>
      <c r="F16" s="9">
        <v>-12000</v>
      </c>
      <c r="G16" s="9">
        <v>-14615.49</v>
      </c>
      <c r="H16" s="9">
        <v>-22575.57</v>
      </c>
      <c r="I16" s="9">
        <v>-42101.69</v>
      </c>
      <c r="J16" s="9">
        <v>-44353.3</v>
      </c>
      <c r="K16" s="5"/>
    </row>
    <row r="17" spans="1:11" x14ac:dyDescent="0.2">
      <c r="A17" s="103" t="s">
        <v>167</v>
      </c>
      <c r="B17" s="3" t="s">
        <v>168</v>
      </c>
      <c r="C17" s="9">
        <v>-1000</v>
      </c>
      <c r="D17" s="5"/>
      <c r="E17" s="9"/>
      <c r="F17" s="9">
        <v>-4000</v>
      </c>
      <c r="G17" s="9">
        <v>-505.24</v>
      </c>
      <c r="H17" s="9">
        <v>-9385</v>
      </c>
      <c r="I17" s="9">
        <v>-45839.75</v>
      </c>
      <c r="J17" s="9">
        <v>-27380</v>
      </c>
      <c r="K17" s="5"/>
    </row>
    <row r="18" spans="1:11" x14ac:dyDescent="0.2">
      <c r="A18" s="103" t="s">
        <v>169</v>
      </c>
      <c r="B18" s="3" t="s">
        <v>170</v>
      </c>
      <c r="C18" s="9"/>
      <c r="D18" s="5"/>
      <c r="E18" s="9"/>
      <c r="F18" s="9"/>
      <c r="G18" s="5"/>
      <c r="H18" s="9">
        <v>-5460.9</v>
      </c>
      <c r="I18" s="5"/>
      <c r="J18" s="9">
        <v>-14000</v>
      </c>
      <c r="K18" s="5"/>
    </row>
    <row r="19" spans="1:11" x14ac:dyDescent="0.2">
      <c r="A19" s="103" t="s">
        <v>171</v>
      </c>
      <c r="B19" s="3" t="s">
        <v>172</v>
      </c>
      <c r="C19" s="9">
        <v>-18000</v>
      </c>
      <c r="D19" s="9">
        <v>-7630.5</v>
      </c>
      <c r="E19" s="9">
        <v>-11445.75</v>
      </c>
      <c r="F19" s="9">
        <v>-18000</v>
      </c>
      <c r="G19" s="9">
        <v>-24935</v>
      </c>
      <c r="H19" s="9">
        <v>-36458.42</v>
      </c>
      <c r="I19" s="9">
        <v>-26500</v>
      </c>
      <c r="J19" s="9">
        <v>-135</v>
      </c>
      <c r="K19" s="5"/>
    </row>
    <row r="20" spans="1:11" x14ac:dyDescent="0.2">
      <c r="A20" s="103" t="s">
        <v>173</v>
      </c>
      <c r="B20" s="3" t="s">
        <v>174</v>
      </c>
      <c r="C20" s="9">
        <v>-3800</v>
      </c>
      <c r="D20" s="5"/>
      <c r="E20" s="9"/>
      <c r="F20" s="9">
        <v>-3800</v>
      </c>
      <c r="G20" s="9">
        <v>-3674.58</v>
      </c>
      <c r="H20" s="9">
        <v>-4721.71</v>
      </c>
      <c r="I20" s="9">
        <v>-4694.4799999999996</v>
      </c>
      <c r="J20" s="9">
        <v>-10485.1</v>
      </c>
      <c r="K20" s="5"/>
    </row>
    <row r="21" spans="1:11" x14ac:dyDescent="0.2">
      <c r="A21" s="103" t="s">
        <v>175</v>
      </c>
      <c r="B21" s="3" t="s">
        <v>176</v>
      </c>
      <c r="C21" s="9">
        <v>-6500</v>
      </c>
      <c r="D21" s="9">
        <v>-19384.37</v>
      </c>
      <c r="E21" s="9">
        <v>-29076.555</v>
      </c>
      <c r="F21" s="9">
        <v>-6500</v>
      </c>
      <c r="G21" s="9">
        <v>-10077.5</v>
      </c>
      <c r="H21" s="9">
        <v>-12886.53</v>
      </c>
      <c r="I21" s="9">
        <v>-33253.32</v>
      </c>
      <c r="J21" s="9">
        <v>-18654.03</v>
      </c>
      <c r="K21" s="5"/>
    </row>
    <row r="22" spans="1:11" x14ac:dyDescent="0.2">
      <c r="A22" s="103" t="s">
        <v>177</v>
      </c>
      <c r="B22" s="3" t="s">
        <v>178</v>
      </c>
      <c r="C22" s="9">
        <v>-40000</v>
      </c>
      <c r="D22" s="5"/>
      <c r="E22" s="9"/>
      <c r="F22" s="9">
        <v>-40000</v>
      </c>
      <c r="G22" s="9">
        <v>-52056.72</v>
      </c>
      <c r="H22" s="9">
        <v>-55158.33</v>
      </c>
      <c r="I22" s="9">
        <v>-48403.75</v>
      </c>
      <c r="J22" s="9">
        <v>-41385.64</v>
      </c>
      <c r="K22" s="5"/>
    </row>
    <row r="23" spans="1:11" x14ac:dyDescent="0.2">
      <c r="A23" s="103" t="s">
        <v>179</v>
      </c>
      <c r="B23" s="3" t="s">
        <v>180</v>
      </c>
      <c r="C23" s="9">
        <v>-500</v>
      </c>
      <c r="D23" s="5"/>
      <c r="E23" s="9"/>
      <c r="F23" s="9">
        <v>-400</v>
      </c>
      <c r="G23" s="9">
        <v>-1531.86</v>
      </c>
      <c r="H23" s="9">
        <v>-1968.38</v>
      </c>
      <c r="I23" s="9">
        <v>-170.08</v>
      </c>
      <c r="J23" s="9">
        <v>-240</v>
      </c>
      <c r="K23" s="5"/>
    </row>
    <row r="24" spans="1:11" x14ac:dyDescent="0.2">
      <c r="A24" s="103" t="s">
        <v>181</v>
      </c>
      <c r="B24" s="3" t="s">
        <v>182</v>
      </c>
      <c r="C24" s="9">
        <v>-28000</v>
      </c>
      <c r="D24" s="5"/>
      <c r="E24" s="9"/>
      <c r="F24" s="9">
        <v>-28000</v>
      </c>
      <c r="G24" s="9">
        <v>-19126.87</v>
      </c>
      <c r="H24" s="9">
        <v>-24082.639999999999</v>
      </c>
      <c r="I24" s="9">
        <v>-29722.37</v>
      </c>
      <c r="J24" s="9">
        <v>-27720.51</v>
      </c>
      <c r="K24" s="5"/>
    </row>
    <row r="25" spans="1:11" x14ac:dyDescent="0.2">
      <c r="A25" s="103" t="s">
        <v>183</v>
      </c>
      <c r="B25" s="3" t="s">
        <v>184</v>
      </c>
      <c r="C25" s="9">
        <v>-1000</v>
      </c>
      <c r="D25" s="9">
        <v>-653.98</v>
      </c>
      <c r="E25" s="9">
        <v>-980.97</v>
      </c>
      <c r="F25" s="9"/>
      <c r="G25" s="5"/>
      <c r="H25" s="5"/>
      <c r="I25" s="5"/>
      <c r="J25" s="5"/>
      <c r="K25" s="5"/>
    </row>
    <row r="26" spans="1:11" x14ac:dyDescent="0.2">
      <c r="A26" s="103" t="s">
        <v>185</v>
      </c>
      <c r="B26" s="3" t="s">
        <v>186</v>
      </c>
      <c r="C26" s="9">
        <v>-20000</v>
      </c>
      <c r="D26" s="5"/>
      <c r="E26" s="9"/>
      <c r="F26" s="9">
        <v>-21000</v>
      </c>
      <c r="G26" s="9">
        <v>-20037.5</v>
      </c>
      <c r="H26" s="9">
        <v>-10825.5</v>
      </c>
      <c r="I26" s="9">
        <v>-3999</v>
      </c>
      <c r="J26" s="9">
        <v>-16800</v>
      </c>
      <c r="K26" s="5"/>
    </row>
    <row r="27" spans="1:11" x14ac:dyDescent="0.2">
      <c r="A27" s="103" t="s">
        <v>187</v>
      </c>
      <c r="B27" s="3" t="s">
        <v>188</v>
      </c>
      <c r="C27" s="9">
        <v>0</v>
      </c>
      <c r="D27" s="9"/>
      <c r="E27" s="9"/>
      <c r="F27" s="9">
        <v>-9500</v>
      </c>
      <c r="G27" s="9">
        <v>-4500</v>
      </c>
      <c r="H27" s="9">
        <v>-4550</v>
      </c>
      <c r="I27" s="9">
        <v>-9700</v>
      </c>
      <c r="J27" s="9">
        <v>-18700</v>
      </c>
      <c r="K27" s="5"/>
    </row>
    <row r="28" spans="1:11" x14ac:dyDescent="0.2">
      <c r="A28" s="103" t="s">
        <v>189</v>
      </c>
      <c r="B28" s="3" t="s">
        <v>190</v>
      </c>
      <c r="C28" s="9">
        <v>0</v>
      </c>
      <c r="D28" s="5"/>
      <c r="E28" s="9"/>
      <c r="F28" s="9">
        <v>0</v>
      </c>
      <c r="G28" s="5"/>
      <c r="H28" s="5"/>
      <c r="I28" s="9">
        <v>-1500</v>
      </c>
      <c r="J28" s="9">
        <v>-4200</v>
      </c>
      <c r="K28" s="5"/>
    </row>
    <row r="29" spans="1:11" x14ac:dyDescent="0.2">
      <c r="A29" s="103" t="s">
        <v>191</v>
      </c>
      <c r="B29" s="3" t="s">
        <v>192</v>
      </c>
      <c r="C29" s="9">
        <v>0</v>
      </c>
      <c r="D29" s="9">
        <v>870.1</v>
      </c>
      <c r="E29" s="9">
        <v>1305.1500000000001</v>
      </c>
      <c r="F29" s="9">
        <v>-48000</v>
      </c>
      <c r="G29" s="9">
        <v>-39375</v>
      </c>
      <c r="H29" s="9">
        <v>-45712.84</v>
      </c>
      <c r="I29" s="9">
        <v>-60361.09</v>
      </c>
      <c r="J29" s="9">
        <v>-79752</v>
      </c>
      <c r="K29" s="5"/>
    </row>
    <row r="30" spans="1:11" x14ac:dyDescent="0.2">
      <c r="A30" s="103" t="s">
        <v>193</v>
      </c>
      <c r="B30" s="3" t="s">
        <v>194</v>
      </c>
      <c r="C30" s="9">
        <v>15000</v>
      </c>
      <c r="D30" s="5"/>
      <c r="E30" s="9"/>
      <c r="F30" s="9">
        <v>18000</v>
      </c>
      <c r="G30" s="9">
        <v>24081.65</v>
      </c>
      <c r="H30" s="9">
        <v>33762.559999999998</v>
      </c>
      <c r="I30" s="9">
        <v>40042.31</v>
      </c>
      <c r="J30" s="9">
        <v>41135.71</v>
      </c>
      <c r="K30" s="5"/>
    </row>
    <row r="31" spans="1:11" x14ac:dyDescent="0.2">
      <c r="A31" s="103" t="s">
        <v>195</v>
      </c>
      <c r="B31" s="3" t="s">
        <v>196</v>
      </c>
      <c r="C31" s="9">
        <v>2000</v>
      </c>
      <c r="D31" s="5"/>
      <c r="E31" s="9"/>
      <c r="F31" s="9">
        <v>6000</v>
      </c>
      <c r="G31" s="5"/>
      <c r="H31" s="9">
        <v>440.5</v>
      </c>
      <c r="I31" s="9">
        <v>12614.29</v>
      </c>
      <c r="J31" s="9">
        <v>9104.4599999999991</v>
      </c>
      <c r="K31" s="5"/>
    </row>
    <row r="32" spans="1:11" x14ac:dyDescent="0.2">
      <c r="A32" s="103" t="s">
        <v>197</v>
      </c>
      <c r="B32" s="3" t="s">
        <v>198</v>
      </c>
      <c r="C32" s="9"/>
      <c r="D32" s="5"/>
      <c r="E32" s="9"/>
      <c r="F32" s="9"/>
      <c r="G32" s="5"/>
      <c r="H32" s="5"/>
      <c r="I32" s="9">
        <v>5243</v>
      </c>
      <c r="J32" s="5"/>
      <c r="K32" s="5"/>
    </row>
    <row r="33" spans="1:11" x14ac:dyDescent="0.2">
      <c r="A33" s="103" t="s">
        <v>199</v>
      </c>
      <c r="B33" s="3" t="s">
        <v>200</v>
      </c>
      <c r="C33" s="9">
        <v>25000</v>
      </c>
      <c r="D33" s="9">
        <v>18324.169999999998</v>
      </c>
      <c r="E33" s="9">
        <v>27486.255000000001</v>
      </c>
      <c r="F33" s="9">
        <v>31000</v>
      </c>
      <c r="G33" s="9">
        <v>76750.649999999994</v>
      </c>
      <c r="H33" s="9">
        <v>73440.399999999994</v>
      </c>
      <c r="I33" s="9">
        <v>75684.399999999994</v>
      </c>
      <c r="J33" s="9">
        <v>91592.45</v>
      </c>
      <c r="K33" s="5"/>
    </row>
    <row r="34" spans="1:11" x14ac:dyDescent="0.2">
      <c r="A34" s="103" t="s">
        <v>201</v>
      </c>
      <c r="B34" s="3" t="s">
        <v>202</v>
      </c>
      <c r="C34" s="9">
        <v>50000</v>
      </c>
      <c r="D34" s="9">
        <v>17525.740000000002</v>
      </c>
      <c r="E34" s="9">
        <v>26288.61</v>
      </c>
      <c r="F34" s="9">
        <v>78000</v>
      </c>
      <c r="G34" s="9">
        <v>83698.399999999994</v>
      </c>
      <c r="H34" s="9">
        <v>166592.54999999999</v>
      </c>
      <c r="I34" s="9">
        <v>125105.49</v>
      </c>
      <c r="J34" s="9">
        <v>138901.57</v>
      </c>
      <c r="K34" s="5"/>
    </row>
    <row r="35" spans="1:11" x14ac:dyDescent="0.2">
      <c r="A35" s="103" t="s">
        <v>203</v>
      </c>
      <c r="B35" s="3" t="s">
        <v>204</v>
      </c>
      <c r="C35" s="9">
        <v>500</v>
      </c>
      <c r="D35" s="5"/>
      <c r="E35" s="9"/>
      <c r="F35" s="9">
        <v>950</v>
      </c>
      <c r="G35" s="9">
        <v>217.72</v>
      </c>
      <c r="H35" s="9">
        <v>595.12</v>
      </c>
      <c r="I35" s="9">
        <v>3228.45</v>
      </c>
      <c r="J35" s="9">
        <v>2058.46</v>
      </c>
      <c r="K35" s="5"/>
    </row>
    <row r="36" spans="1:11" x14ac:dyDescent="0.2">
      <c r="A36" s="103" t="s">
        <v>205</v>
      </c>
      <c r="B36" s="3" t="s">
        <v>206</v>
      </c>
      <c r="C36" s="9">
        <v>9000</v>
      </c>
      <c r="D36" s="9">
        <v>6907.15</v>
      </c>
      <c r="E36" s="9">
        <v>10360.725</v>
      </c>
      <c r="F36" s="9">
        <v>9000</v>
      </c>
      <c r="G36" s="9">
        <v>23846.83</v>
      </c>
      <c r="H36" s="9">
        <v>40737.49</v>
      </c>
      <c r="I36" s="9">
        <v>23345.42</v>
      </c>
      <c r="J36" s="9">
        <v>13276.04</v>
      </c>
      <c r="K36" s="5"/>
    </row>
    <row r="37" spans="1:11" x14ac:dyDescent="0.2">
      <c r="A37" s="103" t="s">
        <v>207</v>
      </c>
      <c r="B37" s="3" t="s">
        <v>208</v>
      </c>
      <c r="C37" s="9">
        <v>0</v>
      </c>
      <c r="D37" s="5"/>
      <c r="E37" s="9"/>
      <c r="F37" s="9">
        <v>1000</v>
      </c>
      <c r="G37" s="5"/>
      <c r="H37" s="9">
        <v>928</v>
      </c>
      <c r="I37" s="9">
        <v>525.5</v>
      </c>
      <c r="J37" s="9">
        <v>2046.5</v>
      </c>
      <c r="K37" s="5"/>
    </row>
    <row r="38" spans="1:11" x14ac:dyDescent="0.2">
      <c r="A38" s="103" t="s">
        <v>209</v>
      </c>
      <c r="B38" s="3" t="s">
        <v>210</v>
      </c>
      <c r="C38" s="9">
        <v>0</v>
      </c>
      <c r="D38" s="5"/>
      <c r="E38" s="9"/>
      <c r="F38" s="9">
        <v>7700</v>
      </c>
      <c r="G38" s="9">
        <v>7609</v>
      </c>
      <c r="H38" s="9">
        <v>7996</v>
      </c>
      <c r="I38" s="5"/>
      <c r="J38" s="9">
        <v>7405</v>
      </c>
      <c r="K38" s="5"/>
    </row>
    <row r="39" spans="1:11" x14ac:dyDescent="0.2">
      <c r="A39" s="103" t="s">
        <v>211</v>
      </c>
      <c r="B39" s="3" t="s">
        <v>212</v>
      </c>
      <c r="C39" s="9">
        <v>0</v>
      </c>
      <c r="D39" s="5"/>
      <c r="E39" s="9"/>
      <c r="F39" s="9">
        <v>0</v>
      </c>
      <c r="G39" s="9">
        <v>42989</v>
      </c>
      <c r="H39" s="9">
        <v>39989</v>
      </c>
      <c r="I39" s="9">
        <v>39727.75</v>
      </c>
      <c r="J39" s="9">
        <v>39096</v>
      </c>
      <c r="K39" s="5"/>
    </row>
    <row r="40" spans="1:11" x14ac:dyDescent="0.2">
      <c r="A40" s="103" t="s">
        <v>213</v>
      </c>
      <c r="B40" s="3" t="s">
        <v>214</v>
      </c>
      <c r="C40" s="9">
        <v>2000</v>
      </c>
      <c r="D40" s="9">
        <v>151.65</v>
      </c>
      <c r="E40" s="9">
        <v>227.47499999999999</v>
      </c>
      <c r="F40" s="9">
        <v>3000</v>
      </c>
      <c r="G40" s="9">
        <v>7763.13</v>
      </c>
      <c r="H40" s="9">
        <v>4292.24</v>
      </c>
      <c r="I40" s="9">
        <v>3165.69</v>
      </c>
      <c r="J40" s="9">
        <v>3712.81</v>
      </c>
      <c r="K40" s="5"/>
    </row>
    <row r="41" spans="1:11" x14ac:dyDescent="0.2">
      <c r="A41" s="103" t="s">
        <v>215</v>
      </c>
      <c r="B41" s="3" t="s">
        <v>216</v>
      </c>
      <c r="C41" s="9">
        <v>0</v>
      </c>
      <c r="D41" s="5"/>
      <c r="E41" s="9"/>
      <c r="F41" s="9">
        <v>250</v>
      </c>
      <c r="G41" s="5"/>
      <c r="H41" s="9">
        <v>15.1</v>
      </c>
      <c r="I41" s="9">
        <v>128.1</v>
      </c>
      <c r="J41" s="9">
        <v>21.2</v>
      </c>
      <c r="K41" s="5"/>
    </row>
    <row r="42" spans="1:11" x14ac:dyDescent="0.2">
      <c r="A42" s="103" t="s">
        <v>217</v>
      </c>
      <c r="B42" s="3" t="s">
        <v>218</v>
      </c>
      <c r="C42" s="9">
        <v>2500</v>
      </c>
      <c r="D42" s="9">
        <v>1845.5</v>
      </c>
      <c r="E42" s="9">
        <v>2768.25</v>
      </c>
      <c r="F42" s="9">
        <v>2200</v>
      </c>
      <c r="G42" s="9">
        <v>3765</v>
      </c>
      <c r="H42" s="9">
        <v>3517.6</v>
      </c>
      <c r="I42" s="9">
        <v>4637.93</v>
      </c>
      <c r="J42" s="9">
        <v>3642.59</v>
      </c>
      <c r="K42" s="5"/>
    </row>
    <row r="43" spans="1:11" x14ac:dyDescent="0.2">
      <c r="A43" s="103" t="s">
        <v>219</v>
      </c>
      <c r="B43" s="3" t="s">
        <v>220</v>
      </c>
      <c r="C43" s="9">
        <v>3000</v>
      </c>
      <c r="D43" s="9">
        <v>815.67</v>
      </c>
      <c r="E43" s="9">
        <v>1223.5050000000001</v>
      </c>
      <c r="F43" s="9">
        <v>3000</v>
      </c>
      <c r="G43" s="9">
        <v>4008.51</v>
      </c>
      <c r="H43" s="9">
        <v>5376.07</v>
      </c>
      <c r="I43" s="9">
        <v>3615.77</v>
      </c>
      <c r="J43" s="9">
        <v>4159.0200000000004</v>
      </c>
      <c r="K43" s="5"/>
    </row>
    <row r="44" spans="1:11" x14ac:dyDescent="0.2">
      <c r="A44" s="103" t="s">
        <v>221</v>
      </c>
      <c r="B44" s="3" t="s">
        <v>222</v>
      </c>
      <c r="C44" s="9">
        <v>1000</v>
      </c>
      <c r="D44" s="5"/>
      <c r="E44" s="9"/>
      <c r="F44" s="9">
        <v>1500</v>
      </c>
      <c r="G44" s="5"/>
      <c r="H44" s="9">
        <v>540.98</v>
      </c>
      <c r="I44" s="5"/>
      <c r="J44" s="5"/>
      <c r="K44" s="5"/>
    </row>
    <row r="45" spans="1:11" x14ac:dyDescent="0.2">
      <c r="A45" s="103" t="s">
        <v>223</v>
      </c>
      <c r="B45" s="3" t="s">
        <v>224</v>
      </c>
      <c r="C45" s="9">
        <v>7000</v>
      </c>
      <c r="D45" s="9">
        <v>6300</v>
      </c>
      <c r="E45" s="9">
        <v>9450</v>
      </c>
      <c r="F45" s="9">
        <v>3000</v>
      </c>
      <c r="G45" s="9">
        <v>7186.25</v>
      </c>
      <c r="H45" s="9">
        <v>6617</v>
      </c>
      <c r="I45" s="5"/>
      <c r="J45" s="5"/>
      <c r="K45" s="5"/>
    </row>
    <row r="46" spans="1:11" x14ac:dyDescent="0.2">
      <c r="A46" s="103" t="s">
        <v>225</v>
      </c>
      <c r="B46" s="3" t="s">
        <v>226</v>
      </c>
      <c r="C46" s="9">
        <v>500</v>
      </c>
      <c r="D46" s="5"/>
      <c r="E46" s="9"/>
      <c r="F46" s="9">
        <v>500</v>
      </c>
      <c r="G46" s="5"/>
      <c r="H46" s="9">
        <v>411.4</v>
      </c>
      <c r="I46" s="9">
        <v>868.77</v>
      </c>
      <c r="J46" s="9">
        <v>658.2</v>
      </c>
      <c r="K46" s="5"/>
    </row>
    <row r="47" spans="1:11" x14ac:dyDescent="0.2">
      <c r="A47" s="103" t="s">
        <v>227</v>
      </c>
      <c r="B47" s="3" t="s">
        <v>228</v>
      </c>
      <c r="C47" s="9">
        <v>2500</v>
      </c>
      <c r="D47" s="9">
        <v>3094.77</v>
      </c>
      <c r="E47" s="9">
        <v>4642.1549999999997</v>
      </c>
      <c r="F47" s="9">
        <v>2500</v>
      </c>
      <c r="G47" s="9">
        <v>2055</v>
      </c>
      <c r="H47" s="9">
        <v>3083.35</v>
      </c>
      <c r="I47" s="9">
        <v>9948.4599999999991</v>
      </c>
      <c r="J47" s="9">
        <v>7438.14</v>
      </c>
      <c r="K47" s="5"/>
    </row>
    <row r="48" spans="1:11" x14ac:dyDescent="0.2">
      <c r="A48" s="103" t="s">
        <v>229</v>
      </c>
      <c r="B48" s="3" t="s">
        <v>230</v>
      </c>
      <c r="C48" s="9">
        <v>200</v>
      </c>
      <c r="D48" s="5"/>
      <c r="E48" s="9"/>
      <c r="F48" s="9">
        <v>250</v>
      </c>
      <c r="G48" s="9">
        <v>139.38999999999999</v>
      </c>
      <c r="H48" s="9">
        <v>-20</v>
      </c>
      <c r="I48" s="9">
        <v>382.28</v>
      </c>
      <c r="J48" s="9">
        <v>121.97</v>
      </c>
      <c r="K48" s="5"/>
    </row>
    <row r="49" spans="1:11" x14ac:dyDescent="0.2">
      <c r="A49" s="103" t="s">
        <v>231</v>
      </c>
      <c r="B49" s="3" t="s">
        <v>232</v>
      </c>
      <c r="C49" s="9">
        <v>200000</v>
      </c>
      <c r="D49" s="9">
        <v>126766.88</v>
      </c>
      <c r="E49" s="9">
        <v>190150.32</v>
      </c>
      <c r="F49" s="9">
        <v>210000</v>
      </c>
      <c r="G49" s="9">
        <v>293223.94</v>
      </c>
      <c r="H49" s="9">
        <v>349569.67</v>
      </c>
      <c r="I49" s="9">
        <v>349509.1</v>
      </c>
      <c r="J49" s="9">
        <v>611229.26</v>
      </c>
      <c r="K49" s="5"/>
    </row>
    <row r="50" spans="1:11" x14ac:dyDescent="0.2">
      <c r="A50" s="103" t="s">
        <v>233</v>
      </c>
      <c r="B50" s="3" t="s">
        <v>234</v>
      </c>
      <c r="C50" s="9">
        <v>18000</v>
      </c>
      <c r="D50" s="9">
        <v>9877.11</v>
      </c>
      <c r="E50" s="9">
        <v>14815.665000000001</v>
      </c>
      <c r="F50" s="9">
        <v>24500</v>
      </c>
      <c r="G50" s="9">
        <v>23345.65</v>
      </c>
      <c r="H50" s="9">
        <v>27987.96</v>
      </c>
      <c r="I50" s="9">
        <v>27399.66</v>
      </c>
      <c r="J50" s="9">
        <v>31182.5</v>
      </c>
      <c r="K50" s="5"/>
    </row>
    <row r="51" spans="1:11" x14ac:dyDescent="0.2">
      <c r="A51" s="103" t="s">
        <v>235</v>
      </c>
      <c r="B51" s="3" t="s">
        <v>236</v>
      </c>
      <c r="C51" s="9">
        <v>2000</v>
      </c>
      <c r="D51" s="9">
        <v>445.87</v>
      </c>
      <c r="E51" s="9">
        <v>668.80499999999995</v>
      </c>
      <c r="F51" s="9">
        <v>2700</v>
      </c>
      <c r="G51" s="9">
        <v>2826.05</v>
      </c>
      <c r="H51" s="9">
        <v>4446.58</v>
      </c>
      <c r="I51" s="9">
        <v>4696.3500000000004</v>
      </c>
      <c r="J51" s="9">
        <v>4720.1099999999997</v>
      </c>
      <c r="K51" s="5"/>
    </row>
    <row r="52" spans="1:11" x14ac:dyDescent="0.2">
      <c r="A52" s="103" t="s">
        <v>237</v>
      </c>
      <c r="B52" s="3" t="s">
        <v>238</v>
      </c>
      <c r="C52" s="9"/>
      <c r="D52" s="5"/>
      <c r="E52" s="9"/>
      <c r="F52" s="9"/>
      <c r="G52" s="9">
        <v>-69.42</v>
      </c>
      <c r="H52" s="9">
        <v>531.78</v>
      </c>
      <c r="I52" s="9">
        <v>-286.81</v>
      </c>
      <c r="J52" s="9">
        <v>556.12</v>
      </c>
      <c r="K52" s="5"/>
    </row>
    <row r="53" spans="1:11" x14ac:dyDescent="0.2">
      <c r="A53" s="103" t="s">
        <v>239</v>
      </c>
      <c r="B53" s="3" t="s">
        <v>240</v>
      </c>
      <c r="C53" s="9"/>
      <c r="D53" s="5"/>
      <c r="E53" s="9"/>
      <c r="F53" s="9"/>
      <c r="G53" s="5"/>
      <c r="H53" s="9">
        <v>12980.31</v>
      </c>
      <c r="I53" s="9">
        <v>27661.39</v>
      </c>
      <c r="J53" s="9">
        <v>8569.14</v>
      </c>
      <c r="K53" s="5"/>
    </row>
    <row r="54" spans="1:11" x14ac:dyDescent="0.2">
      <c r="A54" s="103" t="s">
        <v>241</v>
      </c>
      <c r="B54" s="3" t="s">
        <v>242</v>
      </c>
      <c r="C54" s="9">
        <v>7000</v>
      </c>
      <c r="D54" s="9">
        <v>4520.54</v>
      </c>
      <c r="E54" s="9">
        <v>6780.81</v>
      </c>
      <c r="F54" s="9">
        <v>8400</v>
      </c>
      <c r="G54" s="9">
        <v>7472.98</v>
      </c>
      <c r="H54" s="9">
        <v>7827.77</v>
      </c>
      <c r="I54" s="9">
        <v>6285.99</v>
      </c>
      <c r="J54" s="9">
        <v>7203.58</v>
      </c>
      <c r="K54" s="5"/>
    </row>
    <row r="55" spans="1:11" x14ac:dyDescent="0.2">
      <c r="A55" s="103" t="s">
        <v>243</v>
      </c>
      <c r="B55" s="3" t="s">
        <v>244</v>
      </c>
      <c r="C55" s="9">
        <v>4000</v>
      </c>
      <c r="D55" s="9">
        <v>1184.29</v>
      </c>
      <c r="E55" s="9">
        <v>1776.4349999999999</v>
      </c>
      <c r="F55" s="9">
        <v>5000</v>
      </c>
      <c r="G55" s="9">
        <v>7266.64</v>
      </c>
      <c r="H55" s="9">
        <v>9960.33</v>
      </c>
      <c r="I55" s="9">
        <v>8665.9699999999993</v>
      </c>
      <c r="J55" s="9">
        <v>12770.06</v>
      </c>
      <c r="K55" s="5"/>
    </row>
    <row r="56" spans="1:11" x14ac:dyDescent="0.2">
      <c r="A56" s="103"/>
      <c r="B56" s="3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">
      <c r="A57" s="103"/>
      <c r="B57" s="3" t="s">
        <v>32</v>
      </c>
      <c r="C57" s="9">
        <f>SUM(C9:C55)</f>
        <v>48400</v>
      </c>
      <c r="D57" s="9">
        <v>89386.051999999996</v>
      </c>
      <c r="E57" s="9">
        <v>134079.07800000001</v>
      </c>
      <c r="F57" s="9">
        <f>SUM(F9:F55)</f>
        <v>10750</v>
      </c>
      <c r="G57" s="9">
        <v>197263.17</v>
      </c>
      <c r="H57" s="9">
        <v>176331.41</v>
      </c>
      <c r="I57" s="9">
        <v>22649.85</v>
      </c>
      <c r="J57" s="9">
        <v>328070.31</v>
      </c>
      <c r="K57" s="5"/>
    </row>
    <row r="58" spans="1:11" x14ac:dyDescent="0.2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</row>
  </sheetData>
  <sheetProtection algorithmName="SHA-512" hashValue="mRta7WA4j7VmDin0X4E97BBzCFmcHt6bT54ScOL8aaZQXZd9N9CL9DMq54G2bbHB/nz0MqB35lUKn9wYFb0ltg==" saltValue="P2lHQ0S6Hn603FjjaIi4yg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90"/>
  <sheetViews>
    <sheetView topLeftCell="A39" workbookViewId="0">
      <selection activeCell="K32" sqref="K32"/>
    </sheetView>
  </sheetViews>
  <sheetFormatPr defaultColWidth="9" defaultRowHeight="12.75" x14ac:dyDescent="0.2"/>
  <cols>
    <col min="1" max="1" width="13.1640625" customWidth="1"/>
    <col min="2" max="2" width="36.1640625" bestFit="1" customWidth="1"/>
    <col min="3" max="3" width="12.6640625" customWidth="1"/>
    <col min="4" max="5" width="10.6640625" bestFit="1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245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246</v>
      </c>
      <c r="B9" s="3" t="s">
        <v>247</v>
      </c>
      <c r="C9" s="26">
        <v>-800</v>
      </c>
      <c r="D9" s="5"/>
      <c r="E9" s="9"/>
      <c r="F9" s="9">
        <v>-2000</v>
      </c>
      <c r="G9" s="9">
        <v>-2634.14</v>
      </c>
      <c r="H9" s="9">
        <v>-4678.3900000000003</v>
      </c>
      <c r="I9" s="9">
        <v>-11493.51</v>
      </c>
      <c r="J9" s="9">
        <v>-27828.880000000001</v>
      </c>
      <c r="K9" s="5"/>
    </row>
    <row r="10" spans="1:11" x14ac:dyDescent="0.2">
      <c r="A10" s="103" t="s">
        <v>248</v>
      </c>
      <c r="B10" s="3" t="s">
        <v>249</v>
      </c>
      <c r="C10" s="26">
        <v>-7000</v>
      </c>
      <c r="D10" s="5"/>
      <c r="E10" s="9"/>
      <c r="F10" s="9">
        <v>-13000</v>
      </c>
      <c r="G10" s="9">
        <v>-22858.19</v>
      </c>
      <c r="H10" s="9">
        <v>-43156.38</v>
      </c>
      <c r="I10" s="9">
        <v>-41278.730000000003</v>
      </c>
      <c r="J10" s="9">
        <v>-64088.91</v>
      </c>
      <c r="K10" s="5"/>
    </row>
    <row r="11" spans="1:11" x14ac:dyDescent="0.2">
      <c r="A11" s="103" t="s">
        <v>250</v>
      </c>
      <c r="B11" s="3" t="s">
        <v>251</v>
      </c>
      <c r="C11" s="26">
        <v>-10000</v>
      </c>
      <c r="D11" s="5"/>
      <c r="E11" s="9"/>
      <c r="F11" s="9">
        <v>-8000</v>
      </c>
      <c r="G11" s="9">
        <v>-16594.57</v>
      </c>
      <c r="H11" s="9">
        <v>-20818.37</v>
      </c>
      <c r="I11" s="9">
        <v>-51744.82</v>
      </c>
      <c r="J11" s="9">
        <v>-110128.5</v>
      </c>
      <c r="K11" s="5"/>
    </row>
    <row r="12" spans="1:11" x14ac:dyDescent="0.2">
      <c r="A12" s="103" t="s">
        <v>252</v>
      </c>
      <c r="B12" s="3" t="s">
        <v>253</v>
      </c>
      <c r="C12" s="26">
        <f t="shared" ref="C12:C58" si="0">0.96*G12</f>
        <v>0</v>
      </c>
      <c r="D12" s="5"/>
      <c r="E12" s="9"/>
      <c r="F12" s="9">
        <v>0</v>
      </c>
      <c r="G12" s="5"/>
      <c r="H12" s="9">
        <v>-142.13</v>
      </c>
      <c r="I12" s="9">
        <v>-85.5</v>
      </c>
      <c r="J12" s="9">
        <v>-75</v>
      </c>
      <c r="K12" s="5"/>
    </row>
    <row r="13" spans="1:11" x14ac:dyDescent="0.2">
      <c r="A13" s="103" t="s">
        <v>254</v>
      </c>
      <c r="B13" s="3" t="s">
        <v>255</v>
      </c>
      <c r="C13" s="26">
        <v>-800</v>
      </c>
      <c r="D13" s="5"/>
      <c r="E13" s="9"/>
      <c r="F13" s="9">
        <v>-2000</v>
      </c>
      <c r="G13" s="9">
        <v>-970.63</v>
      </c>
      <c r="H13" s="9">
        <v>-2590.91</v>
      </c>
      <c r="I13" s="9">
        <v>-2630.47</v>
      </c>
      <c r="J13" s="9">
        <v>-4031.7</v>
      </c>
      <c r="K13" s="5"/>
    </row>
    <row r="14" spans="1:11" x14ac:dyDescent="0.2">
      <c r="A14" s="103" t="s">
        <v>256</v>
      </c>
      <c r="B14" s="3" t="s">
        <v>257</v>
      </c>
      <c r="C14" s="26">
        <v>-5000</v>
      </c>
      <c r="D14" s="9">
        <v>-38.78</v>
      </c>
      <c r="E14" s="9">
        <v>-58.17</v>
      </c>
      <c r="F14" s="9">
        <v>-6000</v>
      </c>
      <c r="G14" s="9">
        <v>-5452.9</v>
      </c>
      <c r="H14" s="9">
        <v>-10876.57</v>
      </c>
      <c r="I14" s="9">
        <v>-12010.45</v>
      </c>
      <c r="J14" s="9">
        <v>-16793.79</v>
      </c>
      <c r="K14" s="5"/>
    </row>
    <row r="15" spans="1:11" x14ac:dyDescent="0.2">
      <c r="A15" s="103" t="s">
        <v>258</v>
      </c>
      <c r="B15" s="3" t="s">
        <v>259</v>
      </c>
      <c r="C15" s="26">
        <v>-245000</v>
      </c>
      <c r="D15" s="9">
        <v>-4806.38</v>
      </c>
      <c r="E15" s="9">
        <v>-7209.57</v>
      </c>
      <c r="F15" s="9">
        <v>-230000</v>
      </c>
      <c r="G15" s="9">
        <v>-341826.92</v>
      </c>
      <c r="H15" s="9">
        <v>-328407.45</v>
      </c>
      <c r="I15" s="9">
        <v>-360558.71</v>
      </c>
      <c r="J15" s="9">
        <v>-478775.08</v>
      </c>
      <c r="K15" s="5"/>
    </row>
    <row r="16" spans="1:11" x14ac:dyDescent="0.2">
      <c r="A16" s="103" t="s">
        <v>260</v>
      </c>
      <c r="B16" s="3" t="s">
        <v>261</v>
      </c>
      <c r="C16" s="26">
        <v>-10000</v>
      </c>
      <c r="D16" s="5"/>
      <c r="E16" s="9"/>
      <c r="F16" s="9">
        <v>-60000</v>
      </c>
      <c r="G16" s="9">
        <v>-93979.99</v>
      </c>
      <c r="H16" s="9">
        <v>-88055.5</v>
      </c>
      <c r="I16" s="9">
        <v>-30249.61</v>
      </c>
      <c r="J16" s="9"/>
      <c r="K16" s="5"/>
    </row>
    <row r="17" spans="1:11" x14ac:dyDescent="0.2">
      <c r="A17" s="103" t="s">
        <v>262</v>
      </c>
      <c r="B17" s="3" t="s">
        <v>263</v>
      </c>
      <c r="C17" s="26">
        <v>-35000</v>
      </c>
      <c r="D17" s="9">
        <v>-739.65</v>
      </c>
      <c r="E17" s="9">
        <v>-1109.4749999999999</v>
      </c>
      <c r="F17" s="9">
        <v>-70000</v>
      </c>
      <c r="G17" s="9">
        <v>-86324.57</v>
      </c>
      <c r="H17" s="9">
        <v>-128120.81</v>
      </c>
      <c r="I17" s="9">
        <v>-46241.4</v>
      </c>
      <c r="J17" s="5"/>
      <c r="K17" s="5"/>
    </row>
    <row r="18" spans="1:11" x14ac:dyDescent="0.2">
      <c r="A18" s="103" t="s">
        <v>264</v>
      </c>
      <c r="B18" s="3" t="s">
        <v>265</v>
      </c>
      <c r="C18" s="26">
        <f t="shared" si="0"/>
        <v>0</v>
      </c>
      <c r="D18" s="5"/>
      <c r="E18" s="9"/>
      <c r="F18" s="9">
        <v>0</v>
      </c>
      <c r="G18" s="5"/>
      <c r="H18" s="9">
        <v>-386.88</v>
      </c>
      <c r="I18" s="9">
        <v>-33790.01</v>
      </c>
      <c r="J18" s="9">
        <v>-48486.67</v>
      </c>
      <c r="K18" s="5"/>
    </row>
    <row r="19" spans="1:11" x14ac:dyDescent="0.2">
      <c r="A19" s="103" t="s">
        <v>266</v>
      </c>
      <c r="B19" s="3" t="s">
        <v>267</v>
      </c>
      <c r="C19" s="26">
        <v>0</v>
      </c>
      <c r="D19" s="5"/>
      <c r="E19" s="9"/>
      <c r="F19" s="9">
        <v>0</v>
      </c>
      <c r="G19" s="9">
        <v>-417.6</v>
      </c>
      <c r="H19" s="9">
        <v>-3187.91</v>
      </c>
      <c r="I19" s="9">
        <v>-8602.5</v>
      </c>
      <c r="J19" s="9">
        <v>-2252.41</v>
      </c>
      <c r="K19" s="5"/>
    </row>
    <row r="20" spans="1:11" x14ac:dyDescent="0.2">
      <c r="A20" s="103" t="s">
        <v>268</v>
      </c>
      <c r="B20" s="3" t="s">
        <v>269</v>
      </c>
      <c r="C20" s="26">
        <v>-1000</v>
      </c>
      <c r="D20" s="9">
        <v>49.02</v>
      </c>
      <c r="E20" s="9">
        <v>73.53</v>
      </c>
      <c r="F20" s="9">
        <v>-4000</v>
      </c>
      <c r="G20" s="9">
        <v>-1583.18</v>
      </c>
      <c r="H20" s="9">
        <v>-1470.98</v>
      </c>
      <c r="I20" s="9">
        <v>244.99</v>
      </c>
      <c r="J20" s="9">
        <v>559.03</v>
      </c>
      <c r="K20" s="5"/>
    </row>
    <row r="21" spans="1:11" x14ac:dyDescent="0.2">
      <c r="A21" s="103" t="s">
        <v>270</v>
      </c>
      <c r="B21" s="3" t="s">
        <v>271</v>
      </c>
      <c r="C21" s="26">
        <v>-4000</v>
      </c>
      <c r="D21" s="5"/>
      <c r="E21" s="9"/>
      <c r="F21" s="9">
        <v>-3000</v>
      </c>
      <c r="G21" s="9">
        <v>-14278.36</v>
      </c>
      <c r="H21" s="9">
        <v>-18518.09</v>
      </c>
      <c r="I21" s="9">
        <v>-15479.82</v>
      </c>
      <c r="J21" s="9">
        <v>-7860.14</v>
      </c>
      <c r="K21" s="5"/>
    </row>
    <row r="22" spans="1:11" x14ac:dyDescent="0.2">
      <c r="A22" s="103" t="s">
        <v>272</v>
      </c>
      <c r="B22" s="3" t="s">
        <v>273</v>
      </c>
      <c r="C22" s="26">
        <v>-1000</v>
      </c>
      <c r="D22" s="5"/>
      <c r="E22" s="9"/>
      <c r="F22" s="9">
        <v>-3000</v>
      </c>
      <c r="G22" s="9">
        <v>-10675</v>
      </c>
      <c r="H22" s="9">
        <v>-8564.25</v>
      </c>
      <c r="I22" s="9">
        <v>-17743.5</v>
      </c>
      <c r="J22" s="9">
        <v>-19098.98</v>
      </c>
      <c r="K22" s="5"/>
    </row>
    <row r="23" spans="1:11" x14ac:dyDescent="0.2">
      <c r="A23" s="103" t="s">
        <v>274</v>
      </c>
      <c r="B23" s="3" t="s">
        <v>275</v>
      </c>
      <c r="C23" s="26">
        <v>400</v>
      </c>
      <c r="D23" s="5"/>
      <c r="E23" s="9"/>
      <c r="F23" s="9">
        <v>950</v>
      </c>
      <c r="G23" s="9">
        <v>1753.77</v>
      </c>
      <c r="H23" s="9">
        <v>2183</v>
      </c>
      <c r="I23" s="9">
        <v>5762.01</v>
      </c>
      <c r="J23" s="9">
        <v>12912.9</v>
      </c>
      <c r="K23" s="5"/>
    </row>
    <row r="24" spans="1:11" x14ac:dyDescent="0.2">
      <c r="A24" s="103" t="s">
        <v>276</v>
      </c>
      <c r="B24" s="3" t="s">
        <v>277</v>
      </c>
      <c r="C24" s="26">
        <v>3500</v>
      </c>
      <c r="D24" s="5"/>
      <c r="E24" s="9"/>
      <c r="F24" s="9">
        <v>5500</v>
      </c>
      <c r="G24" s="9">
        <v>10946.01</v>
      </c>
      <c r="H24" s="9">
        <v>19084</v>
      </c>
      <c r="I24" s="9">
        <v>18047.830000000002</v>
      </c>
      <c r="J24" s="9">
        <v>27889.85</v>
      </c>
      <c r="K24" s="5"/>
    </row>
    <row r="25" spans="1:11" x14ac:dyDescent="0.2">
      <c r="A25" s="103" t="s">
        <v>278</v>
      </c>
      <c r="B25" s="3" t="s">
        <v>279</v>
      </c>
      <c r="C25" s="26">
        <v>4000</v>
      </c>
      <c r="D25" s="5"/>
      <c r="E25" s="9"/>
      <c r="F25" s="9">
        <v>3500</v>
      </c>
      <c r="G25" s="9">
        <v>1467.43</v>
      </c>
      <c r="H25" s="9">
        <v>4710.6499999999996</v>
      </c>
      <c r="I25" s="9">
        <v>13864.07</v>
      </c>
      <c r="J25" s="9">
        <v>27725.8</v>
      </c>
      <c r="K25" s="5"/>
    </row>
    <row r="26" spans="1:11" x14ac:dyDescent="0.2">
      <c r="A26" s="103" t="s">
        <v>280</v>
      </c>
      <c r="B26" s="3" t="s">
        <v>281</v>
      </c>
      <c r="C26" s="26">
        <v>0</v>
      </c>
      <c r="D26" s="5"/>
      <c r="E26" s="9"/>
      <c r="F26" s="9">
        <v>0</v>
      </c>
      <c r="G26" s="9">
        <v>3.36</v>
      </c>
      <c r="H26" s="9">
        <v>63.92</v>
      </c>
      <c r="I26" s="9">
        <v>73.94</v>
      </c>
      <c r="J26" s="9">
        <v>33.32</v>
      </c>
      <c r="K26" s="5"/>
    </row>
    <row r="27" spans="1:11" x14ac:dyDescent="0.2">
      <c r="A27" s="103" t="s">
        <v>282</v>
      </c>
      <c r="B27" s="3" t="s">
        <v>283</v>
      </c>
      <c r="C27" s="26">
        <v>640</v>
      </c>
      <c r="D27" s="5"/>
      <c r="E27" s="9"/>
      <c r="F27" s="9">
        <v>600</v>
      </c>
      <c r="G27" s="9">
        <v>631.21</v>
      </c>
      <c r="H27" s="9">
        <v>1779.29</v>
      </c>
      <c r="I27" s="9">
        <v>1225.56</v>
      </c>
      <c r="J27" s="9">
        <v>1559.53</v>
      </c>
      <c r="K27" s="5"/>
    </row>
    <row r="28" spans="1:11" x14ac:dyDescent="0.2">
      <c r="A28" s="103" t="s">
        <v>284</v>
      </c>
      <c r="B28" s="3" t="s">
        <v>285</v>
      </c>
      <c r="C28" s="26">
        <f t="shared" si="0"/>
        <v>0</v>
      </c>
      <c r="D28" s="5"/>
      <c r="E28" s="9"/>
      <c r="F28" s="9">
        <v>0</v>
      </c>
      <c r="G28" s="5"/>
      <c r="H28" s="9">
        <v>178.91</v>
      </c>
      <c r="I28" s="9">
        <v>1671.98</v>
      </c>
      <c r="J28" s="9">
        <v>1601.94</v>
      </c>
      <c r="K28" s="5"/>
    </row>
    <row r="29" spans="1:11" x14ac:dyDescent="0.2">
      <c r="A29" s="103" t="s">
        <v>286</v>
      </c>
      <c r="B29" s="3" t="s">
        <v>287</v>
      </c>
      <c r="C29" s="26">
        <v>2000</v>
      </c>
      <c r="D29" s="9">
        <v>-1376.79</v>
      </c>
      <c r="E29" s="9">
        <v>-2065.1849999999999</v>
      </c>
      <c r="F29" s="9">
        <v>1500</v>
      </c>
      <c r="G29" s="9">
        <v>3364.6</v>
      </c>
      <c r="H29" s="9">
        <v>6207.55</v>
      </c>
      <c r="I29" s="9">
        <v>6695.32</v>
      </c>
      <c r="J29" s="9">
        <v>11231.82</v>
      </c>
      <c r="K29" s="5"/>
    </row>
    <row r="30" spans="1:11" x14ac:dyDescent="0.2">
      <c r="A30" s="103" t="s">
        <v>288</v>
      </c>
      <c r="B30" s="3" t="s">
        <v>289</v>
      </c>
      <c r="C30" s="26">
        <v>105000</v>
      </c>
      <c r="D30" s="9">
        <v>9045.19</v>
      </c>
      <c r="E30" s="9">
        <v>13567.785</v>
      </c>
      <c r="F30" s="9">
        <v>85000</v>
      </c>
      <c r="G30" s="9">
        <v>156328.16</v>
      </c>
      <c r="H30" s="9">
        <v>158850.93</v>
      </c>
      <c r="I30" s="9">
        <v>179192.76</v>
      </c>
      <c r="J30" s="9">
        <v>197342.27</v>
      </c>
      <c r="K30" s="5"/>
    </row>
    <row r="31" spans="1:11" x14ac:dyDescent="0.2">
      <c r="A31" s="103" t="s">
        <v>290</v>
      </c>
      <c r="B31" s="3" t="s">
        <v>291</v>
      </c>
      <c r="C31" s="26">
        <v>15000</v>
      </c>
      <c r="D31" s="5"/>
      <c r="E31" s="9"/>
      <c r="F31" s="9">
        <v>19000</v>
      </c>
      <c r="G31" s="9">
        <v>28821.82</v>
      </c>
      <c r="H31" s="9">
        <v>50355.93</v>
      </c>
      <c r="I31" s="9">
        <v>16692.97</v>
      </c>
      <c r="J31" s="5"/>
      <c r="K31" s="5"/>
    </row>
    <row r="32" spans="1:11" x14ac:dyDescent="0.2">
      <c r="A32" s="103" t="s">
        <v>292</v>
      </c>
      <c r="B32" s="3" t="s">
        <v>293</v>
      </c>
      <c r="C32" s="26">
        <v>1000</v>
      </c>
      <c r="D32" s="5"/>
      <c r="E32" s="9"/>
      <c r="F32" s="9">
        <v>2200</v>
      </c>
      <c r="G32" s="9">
        <v>1078.5999999999999</v>
      </c>
      <c r="H32" s="9">
        <v>2615.64</v>
      </c>
      <c r="I32" s="9">
        <v>975</v>
      </c>
      <c r="J32" s="9">
        <v>2379.65</v>
      </c>
      <c r="K32" s="5"/>
    </row>
    <row r="33" spans="1:11" x14ac:dyDescent="0.2">
      <c r="A33" s="103" t="s">
        <v>294</v>
      </c>
      <c r="B33" s="3" t="s">
        <v>295</v>
      </c>
      <c r="C33" s="26">
        <v>3500</v>
      </c>
      <c r="D33" s="9">
        <v>1844.49</v>
      </c>
      <c r="E33" s="9">
        <v>2766.7350000000001</v>
      </c>
      <c r="F33" s="9">
        <v>3000</v>
      </c>
      <c r="G33" s="9">
        <v>5571.99</v>
      </c>
      <c r="H33" s="9">
        <v>4850.8100000000004</v>
      </c>
      <c r="I33" s="9">
        <v>4720.34</v>
      </c>
      <c r="J33" s="9">
        <v>4248.75</v>
      </c>
      <c r="K33" s="5"/>
    </row>
    <row r="34" spans="1:11" x14ac:dyDescent="0.2">
      <c r="A34" s="103" t="s">
        <v>296</v>
      </c>
      <c r="B34" s="3" t="s">
        <v>297</v>
      </c>
      <c r="C34" s="26">
        <v>2000</v>
      </c>
      <c r="D34" s="5"/>
      <c r="E34" s="9"/>
      <c r="F34" s="9">
        <v>5500</v>
      </c>
      <c r="G34" s="9">
        <v>6423.31</v>
      </c>
      <c r="H34" s="9">
        <v>6023.04</v>
      </c>
      <c r="I34" s="9">
        <v>6774.08</v>
      </c>
      <c r="J34" s="9">
        <v>7633.33</v>
      </c>
      <c r="K34" s="5"/>
    </row>
    <row r="35" spans="1:11" x14ac:dyDescent="0.2">
      <c r="A35" s="103" t="s">
        <v>298</v>
      </c>
      <c r="B35" s="3" t="s">
        <v>299</v>
      </c>
      <c r="C35" s="26">
        <v>2000</v>
      </c>
      <c r="D35" s="5"/>
      <c r="E35" s="9"/>
      <c r="F35" s="9">
        <v>4500</v>
      </c>
      <c r="G35" s="9">
        <v>3595.85</v>
      </c>
      <c r="H35" s="9">
        <v>3683.64</v>
      </c>
      <c r="I35" s="9">
        <v>2540.71</v>
      </c>
      <c r="J35" s="9">
        <v>2112.52</v>
      </c>
      <c r="K35" s="5"/>
    </row>
    <row r="36" spans="1:11" x14ac:dyDescent="0.2">
      <c r="A36" s="103" t="s">
        <v>300</v>
      </c>
      <c r="B36" s="3" t="s">
        <v>301</v>
      </c>
      <c r="C36" s="26">
        <v>2000</v>
      </c>
      <c r="D36" s="5"/>
      <c r="E36" s="9"/>
      <c r="F36" s="9">
        <v>5900</v>
      </c>
      <c r="G36" s="9">
        <v>12846.06</v>
      </c>
      <c r="H36" s="9">
        <v>22183.439999999999</v>
      </c>
      <c r="I36" s="9">
        <v>19425.95</v>
      </c>
      <c r="J36" s="9">
        <v>17609.330000000002</v>
      </c>
      <c r="K36" s="5"/>
    </row>
    <row r="37" spans="1:11" x14ac:dyDescent="0.2">
      <c r="A37" s="103" t="s">
        <v>302</v>
      </c>
      <c r="B37" s="3" t="s">
        <v>303</v>
      </c>
      <c r="C37" s="26">
        <v>100</v>
      </c>
      <c r="D37" s="5"/>
      <c r="E37" s="9"/>
      <c r="F37" s="9">
        <v>250</v>
      </c>
      <c r="G37" s="9">
        <v>259.83</v>
      </c>
      <c r="H37" s="9">
        <v>325.33</v>
      </c>
      <c r="I37" s="9">
        <v>347.08</v>
      </c>
      <c r="J37" s="9">
        <v>1008.77</v>
      </c>
      <c r="K37" s="5"/>
    </row>
    <row r="38" spans="1:11" x14ac:dyDescent="0.2">
      <c r="A38" s="103" t="s">
        <v>304</v>
      </c>
      <c r="B38" s="3" t="s">
        <v>305</v>
      </c>
      <c r="C38" s="26">
        <v>800</v>
      </c>
      <c r="D38" s="9">
        <v>66.930000000000007</v>
      </c>
      <c r="E38" s="9">
        <v>100.395</v>
      </c>
      <c r="F38" s="9">
        <v>2000</v>
      </c>
      <c r="G38" s="9">
        <v>-339.7</v>
      </c>
      <c r="H38" s="5"/>
      <c r="I38" s="9">
        <v>1399.89</v>
      </c>
      <c r="J38" s="9">
        <v>177.11</v>
      </c>
      <c r="K38" s="5"/>
    </row>
    <row r="39" spans="1:11" x14ac:dyDescent="0.2">
      <c r="A39" s="103" t="s">
        <v>306</v>
      </c>
      <c r="B39" s="3" t="s">
        <v>307</v>
      </c>
      <c r="C39" s="26">
        <v>9000</v>
      </c>
      <c r="D39" s="9">
        <v>7470</v>
      </c>
      <c r="E39" s="9">
        <v>11205</v>
      </c>
      <c r="F39" s="9">
        <v>10000</v>
      </c>
      <c r="G39" s="9">
        <v>10873.8</v>
      </c>
      <c r="H39" s="9">
        <v>10807.56</v>
      </c>
      <c r="I39" s="9">
        <v>11801.26</v>
      </c>
      <c r="J39" s="9">
        <v>14000</v>
      </c>
      <c r="K39" s="5"/>
    </row>
    <row r="40" spans="1:11" x14ac:dyDescent="0.2">
      <c r="A40" s="103" t="s">
        <v>308</v>
      </c>
      <c r="B40" s="3" t="s">
        <v>309</v>
      </c>
      <c r="C40" s="26">
        <v>6500</v>
      </c>
      <c r="D40" s="9">
        <v>12027.89</v>
      </c>
      <c r="E40" s="9">
        <v>18041.834999999999</v>
      </c>
      <c r="F40" s="9">
        <v>7500</v>
      </c>
      <c r="G40" s="9">
        <v>8040.2</v>
      </c>
      <c r="H40" s="9">
        <v>14538.71</v>
      </c>
      <c r="I40" s="9">
        <v>9385.06</v>
      </c>
      <c r="J40" s="9">
        <v>9393.7199999999993</v>
      </c>
      <c r="K40" s="5"/>
    </row>
    <row r="41" spans="1:11" x14ac:dyDescent="0.2">
      <c r="A41" s="103" t="s">
        <v>310</v>
      </c>
      <c r="B41" s="3" t="s">
        <v>311</v>
      </c>
      <c r="C41" s="26">
        <f t="shared" si="0"/>
        <v>0</v>
      </c>
      <c r="D41" s="5"/>
      <c r="E41" s="9"/>
      <c r="F41" s="9">
        <v>0</v>
      </c>
      <c r="G41" s="5"/>
      <c r="H41" s="9">
        <v>30.96</v>
      </c>
      <c r="I41" s="9">
        <v>77.34</v>
      </c>
      <c r="J41" s="9">
        <v>655.41</v>
      </c>
      <c r="K41" s="5"/>
    </row>
    <row r="42" spans="1:11" x14ac:dyDescent="0.2">
      <c r="A42" s="103" t="s">
        <v>312</v>
      </c>
      <c r="B42" s="3" t="s">
        <v>313</v>
      </c>
      <c r="C42" s="26">
        <v>1500</v>
      </c>
      <c r="D42" s="9">
        <v>47.54</v>
      </c>
      <c r="E42" s="9">
        <v>71.31</v>
      </c>
      <c r="F42" s="9">
        <v>0</v>
      </c>
      <c r="G42" s="9">
        <v>9195.5499999999993</v>
      </c>
      <c r="H42" s="9">
        <v>5573.96</v>
      </c>
      <c r="I42" s="9">
        <v>6622.45</v>
      </c>
      <c r="J42" s="9">
        <v>5251.43</v>
      </c>
      <c r="K42" s="5"/>
    </row>
    <row r="43" spans="1:11" x14ac:dyDescent="0.2">
      <c r="A43" s="103" t="s">
        <v>314</v>
      </c>
      <c r="B43" s="3" t="s">
        <v>315</v>
      </c>
      <c r="C43" s="26">
        <v>200</v>
      </c>
      <c r="D43" s="9">
        <v>281.08</v>
      </c>
      <c r="E43" s="9">
        <v>421.62</v>
      </c>
      <c r="F43" s="9">
        <v>600</v>
      </c>
      <c r="G43" s="9">
        <v>431.04</v>
      </c>
      <c r="H43" s="9">
        <v>309.29000000000002</v>
      </c>
      <c r="I43" s="5"/>
      <c r="J43" s="5"/>
      <c r="K43" s="5"/>
    </row>
    <row r="44" spans="1:11" x14ac:dyDescent="0.2">
      <c r="A44" s="103" t="s">
        <v>316</v>
      </c>
      <c r="B44" s="3" t="s">
        <v>317</v>
      </c>
      <c r="C44" s="26">
        <f t="shared" si="0"/>
        <v>0</v>
      </c>
      <c r="D44" s="5"/>
      <c r="E44" s="9"/>
      <c r="F44" s="9">
        <v>300</v>
      </c>
      <c r="G44" s="5"/>
      <c r="H44" s="9">
        <v>1569.53</v>
      </c>
      <c r="I44" s="9">
        <v>2299.59</v>
      </c>
      <c r="J44" s="9">
        <v>2048.33</v>
      </c>
      <c r="K44" s="5"/>
    </row>
    <row r="45" spans="1:11" x14ac:dyDescent="0.2">
      <c r="A45" s="103" t="s">
        <v>318</v>
      </c>
      <c r="B45" s="3" t="s">
        <v>319</v>
      </c>
      <c r="C45" s="26">
        <f t="shared" si="0"/>
        <v>0</v>
      </c>
      <c r="D45" s="5"/>
      <c r="E45" s="9"/>
      <c r="F45" s="9">
        <v>0</v>
      </c>
      <c r="G45" s="5"/>
      <c r="H45" s="5"/>
      <c r="I45" s="9">
        <v>81.5</v>
      </c>
      <c r="J45" s="9">
        <v>7400</v>
      </c>
      <c r="K45" s="5"/>
    </row>
    <row r="46" spans="1:11" x14ac:dyDescent="0.2">
      <c r="A46" s="103" t="s">
        <v>320</v>
      </c>
      <c r="B46" s="3" t="s">
        <v>321</v>
      </c>
      <c r="C46" s="26">
        <v>2000</v>
      </c>
      <c r="D46" s="9">
        <v>438.91</v>
      </c>
      <c r="E46" s="9">
        <v>658.36500000000001</v>
      </c>
      <c r="F46" s="9">
        <v>3000</v>
      </c>
      <c r="G46" s="9">
        <v>2477.0700000000002</v>
      </c>
      <c r="H46" s="9">
        <v>5109.47</v>
      </c>
      <c r="I46" s="9">
        <v>10592.95</v>
      </c>
      <c r="J46" s="9">
        <v>17477.400000000001</v>
      </c>
      <c r="K46" s="5"/>
    </row>
    <row r="47" spans="1:11" x14ac:dyDescent="0.2">
      <c r="A47" s="103" t="s">
        <v>322</v>
      </c>
      <c r="B47" s="3" t="s">
        <v>323</v>
      </c>
      <c r="C47" s="26">
        <v>1500</v>
      </c>
      <c r="D47" s="9">
        <v>383.24</v>
      </c>
      <c r="E47" s="9">
        <v>574.86</v>
      </c>
      <c r="F47" s="9">
        <v>1500</v>
      </c>
      <c r="G47" s="9">
        <v>1392</v>
      </c>
      <c r="H47" s="9">
        <v>4648.37</v>
      </c>
      <c r="I47" s="9">
        <v>3779.34</v>
      </c>
      <c r="J47" s="9">
        <v>4603.4399999999996</v>
      </c>
      <c r="K47" s="5"/>
    </row>
    <row r="48" spans="1:11" x14ac:dyDescent="0.2">
      <c r="A48" s="103" t="s">
        <v>324</v>
      </c>
      <c r="B48" s="3" t="s">
        <v>325</v>
      </c>
      <c r="C48" s="26">
        <f t="shared" si="0"/>
        <v>0</v>
      </c>
      <c r="D48" s="5"/>
      <c r="E48" s="9"/>
      <c r="F48" s="9">
        <v>1500</v>
      </c>
      <c r="G48" s="5"/>
      <c r="H48" s="9">
        <v>7391.51</v>
      </c>
      <c r="I48" s="9">
        <v>9293.09</v>
      </c>
      <c r="J48" s="9">
        <v>15130.23</v>
      </c>
      <c r="K48" s="5"/>
    </row>
    <row r="49" spans="1:11" x14ac:dyDescent="0.2">
      <c r="A49" s="103" t="s">
        <v>326</v>
      </c>
      <c r="B49" s="3" t="s">
        <v>327</v>
      </c>
      <c r="C49" s="26">
        <f t="shared" si="0"/>
        <v>0</v>
      </c>
      <c r="D49" s="5"/>
      <c r="E49" s="9"/>
      <c r="F49" s="9">
        <v>300</v>
      </c>
      <c r="G49" s="5"/>
      <c r="H49" s="5"/>
      <c r="I49" s="9">
        <v>72.5</v>
      </c>
      <c r="J49" s="9">
        <v>68.319999999999993</v>
      </c>
      <c r="K49" s="5"/>
    </row>
    <row r="50" spans="1:11" x14ac:dyDescent="0.2">
      <c r="A50" s="103" t="s">
        <v>328</v>
      </c>
      <c r="B50" s="3" t="s">
        <v>329</v>
      </c>
      <c r="C50" s="26">
        <v>2900</v>
      </c>
      <c r="D50" s="9">
        <v>1092.82</v>
      </c>
      <c r="E50" s="9">
        <v>1639.23</v>
      </c>
      <c r="F50" s="9">
        <v>3500</v>
      </c>
      <c r="G50" s="9">
        <v>6378.97</v>
      </c>
      <c r="H50" s="9">
        <v>6598.13</v>
      </c>
      <c r="I50" s="9">
        <v>5600.9</v>
      </c>
      <c r="J50" s="9">
        <v>6219.78</v>
      </c>
      <c r="K50" s="5"/>
    </row>
    <row r="51" spans="1:11" x14ac:dyDescent="0.2">
      <c r="A51" s="103" t="s">
        <v>330</v>
      </c>
      <c r="B51" s="3" t="s">
        <v>331</v>
      </c>
      <c r="C51" s="26">
        <v>3500</v>
      </c>
      <c r="D51" s="9">
        <v>2418.92</v>
      </c>
      <c r="E51" s="9">
        <v>3628.38</v>
      </c>
      <c r="F51" s="9">
        <v>4500</v>
      </c>
      <c r="G51" s="9">
        <v>6989.3</v>
      </c>
      <c r="H51" s="9">
        <v>10577.86</v>
      </c>
      <c r="I51" s="9">
        <v>5680.83</v>
      </c>
      <c r="J51" s="9">
        <v>19682.27</v>
      </c>
      <c r="K51" s="5"/>
    </row>
    <row r="52" spans="1:11" x14ac:dyDescent="0.2">
      <c r="A52" s="103" t="s">
        <v>332</v>
      </c>
      <c r="B52" s="3" t="s">
        <v>333</v>
      </c>
      <c r="C52" s="26">
        <v>600</v>
      </c>
      <c r="D52" s="5"/>
      <c r="E52" s="9"/>
      <c r="F52" s="9">
        <v>3000</v>
      </c>
      <c r="G52" s="5"/>
      <c r="H52" s="9">
        <v>455.24</v>
      </c>
      <c r="I52" s="9">
        <v>1986.13</v>
      </c>
      <c r="J52" s="9">
        <v>1675</v>
      </c>
      <c r="K52" s="5"/>
    </row>
    <row r="53" spans="1:11" x14ac:dyDescent="0.2">
      <c r="A53" s="103" t="s">
        <v>334</v>
      </c>
      <c r="B53" s="3" t="s">
        <v>335</v>
      </c>
      <c r="C53" s="26">
        <v>75</v>
      </c>
      <c r="D53" s="5"/>
      <c r="E53" s="9"/>
      <c r="F53" s="9">
        <v>500</v>
      </c>
      <c r="G53" s="9">
        <v>41.95</v>
      </c>
      <c r="H53" s="5"/>
      <c r="I53" s="9">
        <v>360.12</v>
      </c>
      <c r="J53" s="9">
        <v>116.1</v>
      </c>
      <c r="K53" s="5"/>
    </row>
    <row r="54" spans="1:11" x14ac:dyDescent="0.2">
      <c r="A54" s="103" t="s">
        <v>336</v>
      </c>
      <c r="B54" s="3" t="s">
        <v>337</v>
      </c>
      <c r="C54" s="26">
        <v>135000</v>
      </c>
      <c r="D54" s="9">
        <v>156859.32999999999</v>
      </c>
      <c r="E54" s="9">
        <v>235288.995</v>
      </c>
      <c r="F54" s="9">
        <v>249000</v>
      </c>
      <c r="G54" s="9">
        <v>451806.75</v>
      </c>
      <c r="H54" s="9">
        <v>467166.08</v>
      </c>
      <c r="I54" s="9">
        <v>452530.93</v>
      </c>
      <c r="J54" s="9">
        <v>455937.1</v>
      </c>
      <c r="K54" s="5"/>
    </row>
    <row r="55" spans="1:11" x14ac:dyDescent="0.2">
      <c r="A55" s="103" t="s">
        <v>338</v>
      </c>
      <c r="B55" s="3" t="s">
        <v>339</v>
      </c>
      <c r="C55" s="26">
        <v>18500</v>
      </c>
      <c r="D55" s="9">
        <v>11141.96</v>
      </c>
      <c r="E55" s="9">
        <v>16712.939999999999</v>
      </c>
      <c r="F55" s="9">
        <v>27000</v>
      </c>
      <c r="G55" s="9">
        <v>34769.49</v>
      </c>
      <c r="H55" s="9">
        <v>39468.21</v>
      </c>
      <c r="I55" s="9">
        <v>36637.269999999997</v>
      </c>
      <c r="J55" s="9">
        <v>36229.31</v>
      </c>
      <c r="K55" s="5"/>
    </row>
    <row r="56" spans="1:11" x14ac:dyDescent="0.2">
      <c r="A56" s="103" t="s">
        <v>340</v>
      </c>
      <c r="B56" s="3" t="s">
        <v>341</v>
      </c>
      <c r="C56" s="26">
        <v>4000</v>
      </c>
      <c r="D56" s="9">
        <v>5748.43</v>
      </c>
      <c r="E56" s="9">
        <v>8622.6450000000004</v>
      </c>
      <c r="F56" s="9">
        <v>10000</v>
      </c>
      <c r="G56" s="9">
        <v>13949.68</v>
      </c>
      <c r="H56" s="9">
        <v>14039.79</v>
      </c>
      <c r="I56" s="9">
        <v>11771.28</v>
      </c>
      <c r="J56" s="9">
        <v>9976.09</v>
      </c>
      <c r="K56" s="5"/>
    </row>
    <row r="57" spans="1:11" x14ac:dyDescent="0.2">
      <c r="A57" s="103" t="s">
        <v>342</v>
      </c>
      <c r="B57" s="3" t="s">
        <v>343</v>
      </c>
      <c r="C57" s="26">
        <f t="shared" si="0"/>
        <v>0</v>
      </c>
      <c r="D57" s="9">
        <v>-28.54</v>
      </c>
      <c r="E57" s="9">
        <v>-42.81</v>
      </c>
      <c r="F57" s="9">
        <v>78</v>
      </c>
      <c r="G57" s="9"/>
      <c r="H57" s="9">
        <v>1263.8599999999999</v>
      </c>
      <c r="I57" s="9">
        <v>404.61</v>
      </c>
      <c r="J57" s="9">
        <v>12.71</v>
      </c>
      <c r="K57" s="5"/>
    </row>
    <row r="58" spans="1:11" x14ac:dyDescent="0.2">
      <c r="A58" s="103" t="s">
        <v>344</v>
      </c>
      <c r="B58" s="3" t="s">
        <v>345</v>
      </c>
      <c r="C58" s="26">
        <f t="shared" si="0"/>
        <v>0</v>
      </c>
      <c r="D58" s="5"/>
      <c r="E58" s="9"/>
      <c r="F58" s="9">
        <v>200</v>
      </c>
      <c r="G58" s="5"/>
      <c r="H58" s="9">
        <v>598.71</v>
      </c>
      <c r="I58" s="9">
        <v>1866.07</v>
      </c>
      <c r="J58" s="9">
        <v>1303.6600000000001</v>
      </c>
      <c r="K58" s="5"/>
    </row>
    <row r="59" spans="1:11" x14ac:dyDescent="0.2">
      <c r="A59" s="103" t="s">
        <v>346</v>
      </c>
      <c r="B59" s="3" t="s">
        <v>347</v>
      </c>
      <c r="C59" s="26">
        <v>60000</v>
      </c>
      <c r="D59" s="9">
        <v>6358.64</v>
      </c>
      <c r="E59" s="9">
        <v>9537.9599999999991</v>
      </c>
      <c r="F59" s="9">
        <v>10800</v>
      </c>
      <c r="G59" s="9">
        <v>26381.37</v>
      </c>
      <c r="H59" s="9">
        <v>64417.64</v>
      </c>
      <c r="I59" s="9">
        <v>66074.2</v>
      </c>
      <c r="J59" s="9">
        <v>53326.54</v>
      </c>
      <c r="K59" s="5"/>
    </row>
    <row r="60" spans="1:11" x14ac:dyDescent="0.2">
      <c r="A60" s="103"/>
      <c r="B60" s="3"/>
      <c r="C60" s="42"/>
      <c r="D60" s="10"/>
      <c r="E60" s="10"/>
      <c r="F60" s="10"/>
      <c r="G60" s="10"/>
      <c r="H60" s="10"/>
      <c r="I60" s="10"/>
      <c r="J60" s="10"/>
      <c r="K60" s="10"/>
    </row>
    <row r="61" spans="1:11" x14ac:dyDescent="0.2">
      <c r="A61" s="103"/>
      <c r="B61" s="3" t="s">
        <v>32</v>
      </c>
      <c r="C61" s="26">
        <f>SUM(C9:C59)</f>
        <v>67615</v>
      </c>
      <c r="D61" s="9">
        <v>148989.606</v>
      </c>
      <c r="E61" s="9">
        <v>223484.40900000001</v>
      </c>
      <c r="F61" s="9">
        <f>SUM(F9:F59)</f>
        <v>71678</v>
      </c>
      <c r="G61" s="9">
        <v>188793.97</v>
      </c>
      <c r="H61" s="9">
        <v>278686.34000000003</v>
      </c>
      <c r="I61" s="9">
        <v>284662.87</v>
      </c>
      <c r="J61" s="9">
        <v>197127.93</v>
      </c>
      <c r="K61" s="5"/>
    </row>
    <row r="62" spans="1:11" x14ac:dyDescent="0.2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</row>
  </sheetData>
  <sheetProtection algorithmName="SHA-512" hashValue="tgCnK8avuOF5KCf7+3MI50F9jGRzOte2SswwMWJY2uy1pRG2rl8rq3oSk94cyeO5O3hkBg1XAXdICvfG63f1eg==" saltValue="Wlawemg+leqtVy0phkFr3w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40"/>
  <sheetViews>
    <sheetView workbookViewId="0">
      <selection activeCell="H23" sqref="H23"/>
    </sheetView>
  </sheetViews>
  <sheetFormatPr defaultColWidth="9" defaultRowHeight="12.75" x14ac:dyDescent="0.2"/>
  <cols>
    <col min="1" max="1" width="13.1640625" customWidth="1"/>
    <col min="2" max="2" width="24" bestFit="1" customWidth="1"/>
    <col min="3" max="3" width="12.6640625" customWidth="1"/>
    <col min="4" max="4" width="9.33203125" customWidth="1"/>
    <col min="5" max="5" width="10.83203125" bestFit="1" customWidth="1"/>
    <col min="6" max="10" width="14.33203125" customWidth="1"/>
    <col min="11" max="11" width="30.66406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348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349</v>
      </c>
      <c r="B9" s="3" t="s">
        <v>350</v>
      </c>
      <c r="C9" s="26">
        <v>-24500</v>
      </c>
      <c r="D9" s="97"/>
      <c r="E9" s="99">
        <v>-24500</v>
      </c>
      <c r="F9" s="100">
        <v>-31952.877</v>
      </c>
      <c r="G9" s="9">
        <v>-31326.35</v>
      </c>
      <c r="H9" s="9">
        <v>-30739.33</v>
      </c>
      <c r="I9" s="9">
        <v>-34014.370000000003</v>
      </c>
      <c r="J9" s="9">
        <v>-29628.42</v>
      </c>
      <c r="K9" s="5"/>
    </row>
    <row r="10" spans="1:11" x14ac:dyDescent="0.2">
      <c r="A10" s="103"/>
      <c r="B10" s="3"/>
      <c r="C10" s="42"/>
      <c r="D10" s="98"/>
      <c r="E10" s="98"/>
      <c r="F10" s="101"/>
      <c r="G10" s="10"/>
      <c r="H10" s="10"/>
      <c r="I10" s="10"/>
      <c r="J10" s="10"/>
      <c r="K10" s="10"/>
    </row>
    <row r="11" spans="1:11" x14ac:dyDescent="0.2">
      <c r="A11" s="103"/>
      <c r="B11" s="3" t="s">
        <v>32</v>
      </c>
      <c r="C11" s="26">
        <f>C9</f>
        <v>-24500</v>
      </c>
      <c r="D11" s="97"/>
      <c r="E11" s="99">
        <f>SUM(E9)</f>
        <v>-24500</v>
      </c>
      <c r="F11" s="62">
        <f>SUM(F9)</f>
        <v>-31952.877</v>
      </c>
      <c r="G11" s="9">
        <v>-31326.35</v>
      </c>
      <c r="H11" s="9">
        <v>-30739.33</v>
      </c>
      <c r="I11" s="9">
        <v>-34014.370000000003</v>
      </c>
      <c r="J11" s="9">
        <v>-29628.42</v>
      </c>
      <c r="K11" s="5"/>
    </row>
    <row r="12" spans="1:11" x14ac:dyDescent="0.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</sheetData>
  <sheetProtection algorithmName="SHA-512" hashValue="WLqa6b+tLhqu33UYAdTvL8gK5W4H1D3tHS2N23jnAavixH19ZLyYnIevnBhWnHgwQgIcMiXnZYoDkqnQ5bGqBQ==" saltValue="pQKr9TnK4GgZHdecEe7SHg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0"/>
  <sheetViews>
    <sheetView workbookViewId="0">
      <selection activeCell="C9" sqref="C9:C11"/>
    </sheetView>
  </sheetViews>
  <sheetFormatPr defaultColWidth="9" defaultRowHeight="12.75" x14ac:dyDescent="0.2"/>
  <cols>
    <col min="1" max="1" width="13.1640625" customWidth="1"/>
    <col min="2" max="2" width="28.83203125" bestFit="1" customWidth="1"/>
    <col min="3" max="3" width="12.6640625" customWidth="1"/>
    <col min="4" max="4" width="9.33203125" customWidth="1"/>
    <col min="5" max="5" width="9.83203125" customWidth="1"/>
    <col min="6" max="11" width="14.33203125" customWidth="1"/>
  </cols>
  <sheetData>
    <row r="1" spans="1:11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351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40"/>
    </row>
    <row r="5" spans="1:11" x14ac:dyDescent="0.2">
      <c r="A5" s="40"/>
      <c r="B5" s="40"/>
      <c r="C5" s="102" t="s">
        <v>8</v>
      </c>
      <c r="D5" s="1" t="s">
        <v>9</v>
      </c>
      <c r="E5" s="1" t="s">
        <v>7</v>
      </c>
      <c r="F5" s="1" t="s">
        <v>35</v>
      </c>
      <c r="G5" s="1" t="s">
        <v>36</v>
      </c>
      <c r="H5" s="1" t="s">
        <v>12</v>
      </c>
      <c r="I5" s="2" t="s">
        <v>13</v>
      </c>
      <c r="J5" s="2" t="s">
        <v>14</v>
      </c>
      <c r="K5" s="40"/>
    </row>
    <row r="6" spans="1:11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20</v>
      </c>
    </row>
    <row r="7" spans="1:11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8" t="s">
        <v>21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2">
      <c r="A9" s="103" t="s">
        <v>352</v>
      </c>
      <c r="B9" s="3" t="s">
        <v>353</v>
      </c>
      <c r="C9" s="89">
        <v>-3000</v>
      </c>
      <c r="D9" s="89"/>
      <c r="E9" s="89"/>
      <c r="F9" s="89"/>
      <c r="G9" s="5"/>
      <c r="H9" s="9">
        <v>-19600</v>
      </c>
      <c r="I9" s="5"/>
      <c r="J9" s="5"/>
      <c r="K9" s="5"/>
    </row>
    <row r="10" spans="1:11" x14ac:dyDescent="0.2">
      <c r="A10" s="103"/>
      <c r="B10" s="3"/>
      <c r="C10" s="90"/>
      <c r="D10" s="90"/>
      <c r="E10" s="90"/>
      <c r="F10" s="90"/>
      <c r="G10" s="10"/>
      <c r="H10" s="10"/>
      <c r="I10" s="10"/>
      <c r="J10" s="10"/>
      <c r="K10" s="10"/>
    </row>
    <row r="11" spans="1:11" x14ac:dyDescent="0.2">
      <c r="A11" s="103"/>
      <c r="B11" s="3" t="s">
        <v>32</v>
      </c>
      <c r="C11" s="89">
        <v>-3000</v>
      </c>
      <c r="D11" s="89"/>
      <c r="E11" s="89"/>
      <c r="F11" s="89">
        <v>-3000</v>
      </c>
      <c r="G11" s="5"/>
      <c r="H11" s="9">
        <v>-19600</v>
      </c>
      <c r="I11" s="5"/>
      <c r="J11" s="5"/>
      <c r="K11" s="5"/>
    </row>
    <row r="12" spans="1:11" x14ac:dyDescent="0.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</row>
  </sheetData>
  <sheetProtection algorithmName="SHA-512" hashValue="3bqsPpZlvdwxarVIwgxBrb7paLazfRDcKPkW4GiK1sdwatW2vISZI/v7Y63msJNFPe30qdYiQyeKIbNNOSLTPw==" saltValue="4Pjo3X33jWj3eBPgnzpzlQ==" spinCount="100000" sheet="1" objects="1" scenarios="1"/>
  <mergeCells count="4">
    <mergeCell ref="A1:K1"/>
    <mergeCell ref="A2:K2"/>
    <mergeCell ref="A3:K3"/>
    <mergeCell ref="A8:K8"/>
  </mergeCells>
  <pageMargins left="0.75" right="0.75" top="0.75" bottom="0.75" header="0.03" footer="0.03"/>
  <pageSetup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4328-EF3A-45D6-9631-DF70E6E3C387}">
  <dimension ref="A1:M7"/>
  <sheetViews>
    <sheetView workbookViewId="0">
      <selection activeCell="C8" sqref="C8"/>
    </sheetView>
  </sheetViews>
  <sheetFormatPr defaultColWidth="9" defaultRowHeight="12.75" x14ac:dyDescent="0.2"/>
  <cols>
    <col min="3" max="3" width="12.83203125" customWidth="1"/>
    <col min="4" max="4" width="12" customWidth="1"/>
    <col min="5" max="5" width="12.33203125" customWidth="1"/>
    <col min="6" max="6" width="10.83203125" bestFit="1" customWidth="1"/>
    <col min="7" max="7" width="11.33203125" customWidth="1"/>
    <col min="8" max="9" width="11" customWidth="1"/>
    <col min="10" max="10" width="11.33203125" customWidth="1"/>
    <col min="11" max="11" width="11.1640625" customWidth="1"/>
    <col min="13" max="13" width="16" customWidth="1"/>
  </cols>
  <sheetData>
    <row r="1" spans="1:13" ht="13.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354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40"/>
      <c r="B4" s="4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7</v>
      </c>
      <c r="I4" s="2" t="s">
        <v>7</v>
      </c>
      <c r="J4" s="2" t="s">
        <v>7</v>
      </c>
      <c r="K4" s="2" t="s">
        <v>7</v>
      </c>
      <c r="L4" s="40"/>
      <c r="M4" s="40"/>
    </row>
    <row r="5" spans="1:13" x14ac:dyDescent="0.2">
      <c r="A5" s="40"/>
      <c r="B5" s="40"/>
      <c r="C5" s="47" t="s">
        <v>8</v>
      </c>
      <c r="D5" s="1" t="s">
        <v>9</v>
      </c>
      <c r="E5" s="1" t="s">
        <v>7</v>
      </c>
      <c r="F5" s="102" t="s">
        <v>108</v>
      </c>
      <c r="G5" s="1" t="s">
        <v>11</v>
      </c>
      <c r="H5" s="1" t="s">
        <v>12</v>
      </c>
      <c r="I5" s="1" t="s">
        <v>13</v>
      </c>
      <c r="J5" s="2" t="s">
        <v>14</v>
      </c>
      <c r="K5" s="2" t="s">
        <v>15</v>
      </c>
      <c r="L5" s="1" t="s">
        <v>109</v>
      </c>
      <c r="M5" s="40"/>
    </row>
    <row r="6" spans="1:13" x14ac:dyDescent="0.2">
      <c r="A6" s="40"/>
      <c r="B6" s="40"/>
      <c r="C6" s="102" t="s">
        <v>16</v>
      </c>
      <c r="D6" s="2" t="s">
        <v>17</v>
      </c>
      <c r="E6" s="2" t="s">
        <v>18</v>
      </c>
      <c r="F6" s="2" t="s">
        <v>16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110</v>
      </c>
      <c r="M6" s="2" t="s">
        <v>20</v>
      </c>
    </row>
    <row r="7" spans="1:13" x14ac:dyDescent="0.2">
      <c r="A7" s="103" t="s">
        <v>111</v>
      </c>
      <c r="B7" s="3" t="s">
        <v>112</v>
      </c>
      <c r="C7" s="4">
        <f>'CHILD CARE-A'!C37</f>
        <v>285</v>
      </c>
      <c r="D7" s="4">
        <v>-41267.968000000001</v>
      </c>
      <c r="E7" s="4">
        <v>-61901.951999999997</v>
      </c>
      <c r="F7" s="46">
        <v>43085</v>
      </c>
      <c r="G7" s="4">
        <v>50268.434999999998</v>
      </c>
      <c r="H7" s="4">
        <v>12618.92</v>
      </c>
      <c r="I7" s="4">
        <v>16245.9</v>
      </c>
      <c r="J7" s="4">
        <v>21705.75</v>
      </c>
      <c r="K7" s="4">
        <v>57227.09</v>
      </c>
      <c r="L7" s="6">
        <v>0</v>
      </c>
      <c r="M7" s="4"/>
    </row>
  </sheetData>
  <sheetProtection algorithmName="SHA-512" hashValue="20Bs4KILaGGYCRI/k7oQMsJDMJeji7TY21dFGScZmeLk1tLv8/a9wuTvB/PbhdlNZxBG34C2AC/2tVoKybD/MQ==" saltValue="mSoG++/DbErlfx1OU69EEg==" spinCount="100000" sheet="1" objects="1" scenarios="1"/>
  <mergeCells count="3">
    <mergeCell ref="A1:M1"/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33</vt:i4>
      </vt:variant>
    </vt:vector>
  </HeadingPairs>
  <TitlesOfParts>
    <vt:vector size="73" baseType="lpstr">
      <vt:lpstr>MSU INC. - A</vt:lpstr>
      <vt:lpstr>ADMINISTRATION-A</vt:lpstr>
      <vt:lpstr>Schedule A-F</vt:lpstr>
      <vt:lpstr>UNION MARKET-A</vt:lpstr>
      <vt:lpstr>UNDERGROUND-A</vt:lpstr>
      <vt:lpstr>1280-A</vt:lpstr>
      <vt:lpstr>SWELL-A</vt:lpstr>
      <vt:lpstr>SHORTSTOP-A</vt:lpstr>
      <vt:lpstr>SCHEDULE B-F</vt:lpstr>
      <vt:lpstr>CHILD CARE-A</vt:lpstr>
      <vt:lpstr>SCHEDULE C-F</vt:lpstr>
      <vt:lpstr>ADVOCACY</vt:lpstr>
      <vt:lpstr>ICT DEPT-A</vt:lpstr>
      <vt:lpstr>CHATIME</vt:lpstr>
      <vt:lpstr>EFRT-A</vt:lpstr>
      <vt:lpstr>MACCYCLE-F</vt:lpstr>
      <vt:lpstr>SHEC-A</vt:lpstr>
      <vt:lpstr>SWHAT-A</vt:lpstr>
      <vt:lpstr>MACCESS-A</vt:lpstr>
      <vt:lpstr>PCC-A</vt:lpstr>
      <vt:lpstr>MAROONS-A</vt:lpstr>
      <vt:lpstr>SPARK-A</vt:lpstr>
      <vt:lpstr>CLUBS-A</vt:lpstr>
      <vt:lpstr>ELECTIONS-A</vt:lpstr>
      <vt:lpstr>EXECUTIVE-A</vt:lpstr>
      <vt:lpstr>WGEN-A</vt:lpstr>
      <vt:lpstr>MKTCOM-A</vt:lpstr>
      <vt:lpstr>TCHA-MAC-A</vt:lpstr>
      <vt:lpstr>DIVERSITY-A</vt:lpstr>
      <vt:lpstr>FCC-A</vt:lpstr>
      <vt:lpstr>FYC-A</vt:lpstr>
      <vt:lpstr>SCHEDULE D-F</vt:lpstr>
      <vt:lpstr>COMPASS-A</vt:lpstr>
      <vt:lpstr>OMBUDS-A</vt:lpstr>
      <vt:lpstr>CAMPUS EVENTS-A</vt:lpstr>
      <vt:lpstr>SILHOUETTE-A</vt:lpstr>
      <vt:lpstr>HORIZONS</vt:lpstr>
      <vt:lpstr>Student Health Plan-A</vt:lpstr>
      <vt:lpstr>DENTAL CURRENT-A</vt:lpstr>
      <vt:lpstr>UNI CENTRE-A</vt:lpstr>
      <vt:lpstr>'1280-A'!Print_Titles</vt:lpstr>
      <vt:lpstr>'ADMINISTRATION-A'!Print_Titles</vt:lpstr>
      <vt:lpstr>'CAMPUS EVENTS-A'!Print_Titles</vt:lpstr>
      <vt:lpstr>CHATIME!Print_Titles</vt:lpstr>
      <vt:lpstr>'CHILD CARE-A'!Print_Titles</vt:lpstr>
      <vt:lpstr>'CLUBS-A'!Print_Titles</vt:lpstr>
      <vt:lpstr>'COMPASS-A'!Print_Titles</vt:lpstr>
      <vt:lpstr>'DENTAL CURRENT-A'!Print_Titles</vt:lpstr>
      <vt:lpstr>'DIVERSITY-A'!Print_Titles</vt:lpstr>
      <vt:lpstr>'EFRT-A'!Print_Titles</vt:lpstr>
      <vt:lpstr>'ELECTIONS-A'!Print_Titles</vt:lpstr>
      <vt:lpstr>'EXECUTIVE-A'!Print_Titles</vt:lpstr>
      <vt:lpstr>'FCC-A'!Print_Titles</vt:lpstr>
      <vt:lpstr>'FYC-A'!Print_Titles</vt:lpstr>
      <vt:lpstr>'ICT DEPT-A'!Print_Titles</vt:lpstr>
      <vt:lpstr>'MACCESS-A'!Print_Titles</vt:lpstr>
      <vt:lpstr>'MACCYCLE-F'!Print_Titles</vt:lpstr>
      <vt:lpstr>'MAROONS-A'!Print_Titles</vt:lpstr>
      <vt:lpstr>'MKTCOM-A'!Print_Titles</vt:lpstr>
      <vt:lpstr>'OMBUDS-A'!Print_Titles</vt:lpstr>
      <vt:lpstr>'PCC-A'!Print_Titles</vt:lpstr>
      <vt:lpstr>'SHEC-A'!Print_Titles</vt:lpstr>
      <vt:lpstr>'SHORTSTOP-A'!Print_Titles</vt:lpstr>
      <vt:lpstr>'SILHOUETTE-A'!Print_Titles</vt:lpstr>
      <vt:lpstr>'SPARK-A'!Print_Titles</vt:lpstr>
      <vt:lpstr>'Student Health Plan-A'!Print_Titles</vt:lpstr>
      <vt:lpstr>'SWELL-A'!Print_Titles</vt:lpstr>
      <vt:lpstr>'SWHAT-A'!Print_Titles</vt:lpstr>
      <vt:lpstr>'TCHA-MAC-A'!Print_Titles</vt:lpstr>
      <vt:lpstr>'UNDERGROUND-A'!Print_Titles</vt:lpstr>
      <vt:lpstr>'UNI CENTRE-A'!Print_Titles</vt:lpstr>
      <vt:lpstr>'UNION MARKET-A'!Print_Titles</vt:lpstr>
      <vt:lpstr>'WGEN-A'!Print_Titles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Duncan</dc:creator>
  <cp:keywords/>
  <dc:description/>
  <cp:lastModifiedBy>vicki.scott@gmail.com</cp:lastModifiedBy>
  <cp:revision/>
  <dcterms:created xsi:type="dcterms:W3CDTF">2021-02-10T21:44:51Z</dcterms:created>
  <dcterms:modified xsi:type="dcterms:W3CDTF">2021-04-01T16:43:23Z</dcterms:modified>
  <cp:category/>
  <cp:contentStatus/>
</cp:coreProperties>
</file>